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690" windowHeight="6735" tabRatio="602" firstSheet="30" activeTab="30"/>
  </bookViews>
  <sheets>
    <sheet name="MOEDA CORRENTE" sheetId="1" r:id="rId1"/>
    <sheet name="ANÁLISE VERTICAL" sheetId="2" r:id="rId2"/>
    <sheet name="DESPESAS" sheetId="3" r:id="rId3"/>
    <sheet name="03-99" sheetId="4" r:id="rId4"/>
    <sheet name="04-99" sheetId="5" r:id="rId5"/>
    <sheet name="05-99" sheetId="6" r:id="rId6"/>
    <sheet name="06-99" sheetId="7" r:id="rId7"/>
    <sheet name="07-99" sheetId="8" r:id="rId8"/>
    <sheet name="08-99" sheetId="9" r:id="rId9"/>
    <sheet name="09-99" sheetId="10" r:id="rId10"/>
    <sheet name="10-99" sheetId="11" r:id="rId11"/>
    <sheet name="11-99" sheetId="12" r:id="rId12"/>
    <sheet name="12-99" sheetId="13" r:id="rId13"/>
    <sheet name="01-2000" sheetId="14" r:id="rId14"/>
    <sheet name="02-2000" sheetId="15" r:id="rId15"/>
    <sheet name="03-2000" sheetId="16" r:id="rId16"/>
    <sheet name="04-2000" sheetId="17" r:id="rId17"/>
    <sheet name="05-2000" sheetId="18" r:id="rId18"/>
    <sheet name="06-2000" sheetId="19" r:id="rId19"/>
    <sheet name="07-2000" sheetId="20" r:id="rId20"/>
    <sheet name="Plan2" sheetId="21" state="hidden" r:id="rId21"/>
    <sheet name="Plan1" sheetId="22" state="hidden" r:id="rId22"/>
    <sheet name="Plan3" sheetId="23" state="hidden" r:id="rId23"/>
    <sheet name="08-2000" sheetId="24" r:id="rId24"/>
    <sheet name="Plan4" sheetId="25" state="hidden" r:id="rId25"/>
    <sheet name="09-2000" sheetId="26" r:id="rId26"/>
    <sheet name="10-2000" sheetId="27" r:id="rId27"/>
    <sheet name="11-2000" sheetId="28" r:id="rId28"/>
    <sheet name="12-2000" sheetId="29" r:id="rId29"/>
    <sheet name="01-2001" sheetId="30" r:id="rId30"/>
    <sheet name="05-10" sheetId="31" r:id="rId31"/>
    <sheet name="Plan7" sheetId="32" state="hidden" r:id="rId32"/>
    <sheet name="03-2001" sheetId="33" state="hidden" r:id="rId33"/>
  </sheets>
  <definedNames>
    <definedName name="_xlnm.Print_Area" localSheetId="30">'05-10'!$A:$IV</definedName>
    <definedName name="_xlnm.Print_Titles" localSheetId="3">'03-99'!$1:$10</definedName>
  </definedNames>
  <calcPr fullCalcOnLoad="1"/>
</workbook>
</file>

<file path=xl/sharedStrings.xml><?xml version="1.0" encoding="utf-8"?>
<sst xmlns="http://schemas.openxmlformats.org/spreadsheetml/2006/main" count="3409" uniqueCount="403">
  <si>
    <t>APES - ASSOCIAÇÃO DOS PROFESSORES DE ENSINO SUPERIOR J.FORA</t>
  </si>
  <si>
    <t>AV. GETÚLIO VARGAS, 783 - A - CENTRO - CEP 36013-011 -  JUIZ DE FORA - MG</t>
  </si>
  <si>
    <t xml:space="preserve">TEL./FAX (032)215-1286 </t>
  </si>
  <si>
    <t>CGC  20.429.536/0001-34 - INSCR.ESTADUAL ISENTO  - CMC 02580-1</t>
  </si>
  <si>
    <t>REGISTRO LIVRO A-3 FOLHA 135 - Nº 457 EM 28/11/78 - CARTÓRIO LAURA FIGUEIREDO</t>
  </si>
  <si>
    <t>R$(REAL)</t>
  </si>
  <si>
    <t>DEMONSTRAÇÃO DO RESULTADO</t>
  </si>
  <si>
    <t>CONTRIBUIÇÕES  RECEBIDAS</t>
  </si>
  <si>
    <t>RECEITAS EVENTUAIS</t>
  </si>
  <si>
    <t>CHEQUE APES</t>
  </si>
  <si>
    <t>TAXA DE ADMINISTRAÇÃO</t>
  </si>
  <si>
    <t>ALUGUÉIS RECEBIDOS</t>
  </si>
  <si>
    <t>RECEITAS FINANCEIRAS</t>
  </si>
  <si>
    <t>OUTRAS RECEITAS</t>
  </si>
  <si>
    <t>PLANO DE SAUDE</t>
  </si>
  <si>
    <t>TOTAL DA RECEITA</t>
  </si>
  <si>
    <t>DESPESAS ADMINISTRATIVAS</t>
  </si>
  <si>
    <t>DESPESAS COM PESSOAL</t>
  </si>
  <si>
    <t>DESPESAS FINANCEIRAS</t>
  </si>
  <si>
    <t>OUTRAS DESPESAS</t>
  </si>
  <si>
    <t>RESULTADO DO PERÍODO</t>
  </si>
  <si>
    <t>BALANÇO PATRIMONIAL</t>
  </si>
  <si>
    <t>ATIVO</t>
  </si>
  <si>
    <t>ATIVO CIRCULANTE</t>
  </si>
  <si>
    <t xml:space="preserve">  Caixa</t>
  </si>
  <si>
    <t xml:space="preserve">  Bancos c/movimento</t>
  </si>
  <si>
    <t xml:space="preserve">  Aplicações Financeiras</t>
  </si>
  <si>
    <t xml:space="preserve">  Associados Cheque Apes</t>
  </si>
  <si>
    <t xml:space="preserve">  Outras Contas</t>
  </si>
  <si>
    <t>ATIVO PERMANENTE</t>
  </si>
  <si>
    <t xml:space="preserve">  Investimentos</t>
  </si>
  <si>
    <t xml:space="preserve">  Imobilizado</t>
  </si>
  <si>
    <t>PASSIVO/PATRIMÔNIO LÍQUIDO</t>
  </si>
  <si>
    <t>PASSIVO CIRCULANTE</t>
  </si>
  <si>
    <t xml:space="preserve">  Impostos, taxas e contribuições</t>
  </si>
  <si>
    <t xml:space="preserve">  Outras exigibilidades</t>
  </si>
  <si>
    <t>PATRIMÔNIO LÍQUIDO</t>
  </si>
  <si>
    <t xml:space="preserve">  Resultado Acumulado</t>
  </si>
  <si>
    <t>ANCHIETA  ORGANIZAÇÃO   CONTABIL  LTDA</t>
  </si>
  <si>
    <t>APES - ASSOC. DOS PROF. DE ENSINO SUPERIOR J.FORA</t>
  </si>
  <si>
    <t>João Celestino Furiati - CRCMG    19.584     e/ou</t>
  </si>
  <si>
    <t>Marcelo Wilson do Nascimento - CRCMG 61.986</t>
  </si>
  <si>
    <t>CR$(CRUZEIRO REAL)</t>
  </si>
  <si>
    <t>RECEITA OPERACIONAL BRUTA</t>
  </si>
  <si>
    <t>DEDUÇÕES DE VENDA</t>
  </si>
  <si>
    <t>RECEITA OPERACIONAL LÍQUIDA</t>
  </si>
  <si>
    <t>CUSTO DOS PRODUTOS VENDIDOS</t>
  </si>
  <si>
    <t>LUCRO OPERACIONAL BRUTO</t>
  </si>
  <si>
    <t>DESPESAS COMERCIAIS/ADMINISTR.</t>
  </si>
  <si>
    <t>RESULTADO OPERACIONAL LÍQUIDO</t>
  </si>
  <si>
    <t xml:space="preserve">OUTRAS DESPESAS </t>
  </si>
  <si>
    <t>RESULTADO ANTES COR.MONETÁRIA</t>
  </si>
  <si>
    <t>COR.MONETÁRIA</t>
  </si>
  <si>
    <t>RESULTADO ANTES IR/CONT.SOCIAL</t>
  </si>
  <si>
    <t>IMP.RENDA/CONTR.SOCIAL</t>
  </si>
  <si>
    <t>RESULTADO LÍQUIDO DO PERÍODO</t>
  </si>
  <si>
    <t>LUCROS DISTRIBUIDOS</t>
  </si>
  <si>
    <t>TRANSF.P/PATR.LÍQUIDO</t>
  </si>
  <si>
    <t xml:space="preserve">  Disponibilidades</t>
  </si>
  <si>
    <t xml:space="preserve">  Clientes</t>
  </si>
  <si>
    <t xml:space="preserve">  Estoques</t>
  </si>
  <si>
    <t xml:space="preserve">  Outras contas</t>
  </si>
  <si>
    <t xml:space="preserve">  Depreciação acumulada</t>
  </si>
  <si>
    <t xml:space="preserve">  Fornecedores</t>
  </si>
  <si>
    <t xml:space="preserve">  Financiamentos</t>
  </si>
  <si>
    <t xml:space="preserve">  Capital social</t>
  </si>
  <si>
    <t xml:space="preserve">  Reservas de Capital</t>
  </si>
  <si>
    <t xml:space="preserve">  Lucros/Prejuízos acumulados</t>
  </si>
  <si>
    <t>DEMONSTRATIVO DE RECEITAS E DESPESAS</t>
  </si>
  <si>
    <t>RECEITAS</t>
  </si>
  <si>
    <t>Aluguéis</t>
  </si>
  <si>
    <t>Cheque Apes</t>
  </si>
  <si>
    <t>Contribuições</t>
  </si>
  <si>
    <t>Eventuais ( Bar Apes , Churrasco )</t>
  </si>
  <si>
    <t>Plano de Saude</t>
  </si>
  <si>
    <t>Rend Aplic Financeira</t>
  </si>
  <si>
    <t>DESPESAS</t>
  </si>
  <si>
    <t>Alimentação</t>
  </si>
  <si>
    <t>Aluguel de Garagem</t>
  </si>
  <si>
    <t>Andes (Mensalidade, Mobilização, Solidariedade)</t>
  </si>
  <si>
    <t>Bancárias/Cpmf</t>
  </si>
  <si>
    <t>Brindes</t>
  </si>
  <si>
    <t>Telecomunicação</t>
  </si>
  <si>
    <t>Confraternização(Churrasco, baile, etc...)</t>
  </si>
  <si>
    <t>Congresso/Conad</t>
  </si>
  <si>
    <t>Correio</t>
  </si>
  <si>
    <t xml:space="preserve">, </t>
  </si>
  <si>
    <t>Encargos  ( INSS, FGTS, PIS, etc...)</t>
  </si>
  <si>
    <t>Impostos e Taxas (Condomínio, IPTU, etc...)</t>
  </si>
  <si>
    <t>Impressos/Mat.Exp. (Gráfica, Xérox, Impressos, Mat.Escrit., etc...)</t>
  </si>
  <si>
    <t>Outras ( Jornais, Luz, Mat consumo, Estacionamento, Limpeza, etc...)</t>
  </si>
  <si>
    <t>Salarios/Servicos PF</t>
  </si>
  <si>
    <t>Servicos PJ ( Internet, Mobi, Manchester )</t>
  </si>
  <si>
    <t>Viagens ( Passagens, Diarias, Hotel )</t>
  </si>
  <si>
    <t>RESULTADO</t>
  </si>
  <si>
    <t>Benfeitorias Bens Terceiros</t>
  </si>
  <si>
    <t>RESULTADO DO MÊS</t>
  </si>
  <si>
    <t>APES - ASSOC.  PROF. DE ENS. SUPERIOR J.FORA</t>
  </si>
  <si>
    <t>FIXAS</t>
  </si>
  <si>
    <t>Contr. Dos Sindicalizados</t>
  </si>
  <si>
    <t>VARIÁVEIS</t>
  </si>
  <si>
    <t>Rendimentos Financeiros</t>
  </si>
  <si>
    <t>Taxa de Administração</t>
  </si>
  <si>
    <t>RECUPERAÇÃO DE DESPESAS</t>
  </si>
  <si>
    <t>Bar Apes</t>
  </si>
  <si>
    <t>Churrasco</t>
  </si>
  <si>
    <t>Baile</t>
  </si>
  <si>
    <t>RECURSOS HUMANOS</t>
  </si>
  <si>
    <t>EMPREGADOS COM VÍNCULO</t>
  </si>
  <si>
    <t>Abono</t>
  </si>
  <si>
    <t>Salários</t>
  </si>
  <si>
    <t>Vale Transporte</t>
  </si>
  <si>
    <t>ENCARGOS SOCIAIS</t>
  </si>
  <si>
    <t>F.G.T.S.</t>
  </si>
  <si>
    <t>I.N.S.S.</t>
  </si>
  <si>
    <t>ASSESSORIAS</t>
  </si>
  <si>
    <t>Contábil</t>
  </si>
  <si>
    <t>Jurídica</t>
  </si>
  <si>
    <t>DESPESAS  FINANCEIRAS</t>
  </si>
  <si>
    <t>Bancária</t>
  </si>
  <si>
    <t>C.P.M.F.</t>
  </si>
  <si>
    <t>Contr. Sindical</t>
  </si>
  <si>
    <t>I.P.T.U.</t>
  </si>
  <si>
    <t>Outras</t>
  </si>
  <si>
    <t>INFRA-ESTRUTURA DA SEÇÃO SIND.</t>
  </si>
  <si>
    <t>Água. Luz</t>
  </si>
  <si>
    <t>Bens Imóveis</t>
  </si>
  <si>
    <t>Condomínio</t>
  </si>
  <si>
    <t>Confraternização</t>
  </si>
  <si>
    <t>Conservação e Reparos</t>
  </si>
  <si>
    <t>Estacionamento</t>
  </si>
  <si>
    <t>Manutenção de Equipamentos</t>
  </si>
  <si>
    <t>Material de Consumo</t>
  </si>
  <si>
    <t>Material de Escritório</t>
  </si>
  <si>
    <t>Material de Limpeza</t>
  </si>
  <si>
    <t>Telefone/Fax/Internet</t>
  </si>
  <si>
    <t>Transporte</t>
  </si>
  <si>
    <t>Xerox</t>
  </si>
  <si>
    <t>COMUNICAÇÃO E IMPRENSA</t>
  </si>
  <si>
    <t>Assinatura de Jornais Revista</t>
  </si>
  <si>
    <t>Jornal ou Inf. Da Ad-seção Sind.</t>
  </si>
  <si>
    <t>PARTICIPAÇÃO EM EVENTOS</t>
  </si>
  <si>
    <t>Diárias</t>
  </si>
  <si>
    <t>Passagens</t>
  </si>
  <si>
    <t>REPASSES</t>
  </si>
  <si>
    <t>REUNIÃO GTs</t>
  </si>
  <si>
    <t>POLÍTICA SINDICAL</t>
  </si>
  <si>
    <t>VERBAS</t>
  </si>
  <si>
    <t>Andes Mensalidade</t>
  </si>
  <si>
    <t>Andes Solidariedade</t>
  </si>
  <si>
    <t>Andes Mobilização</t>
  </si>
  <si>
    <t>Outras receitas</t>
  </si>
  <si>
    <t xml:space="preserve">CONGRESSOS E CONADS </t>
  </si>
  <si>
    <t>Pis s/ folha</t>
  </si>
  <si>
    <t>Bens Moveis</t>
  </si>
  <si>
    <t>Doacoes</t>
  </si>
  <si>
    <t>Rateio</t>
  </si>
  <si>
    <t>REUNIAO VPRs</t>
  </si>
  <si>
    <t>Hotel</t>
  </si>
  <si>
    <t>Cut</t>
  </si>
  <si>
    <t>SETOR DAS FEDERAIS</t>
  </si>
  <si>
    <t>Férias</t>
  </si>
  <si>
    <t>Juros Ativos</t>
  </si>
  <si>
    <t>Acao Juridica</t>
  </si>
  <si>
    <t>Combustiveis e Lubrificantes</t>
  </si>
  <si>
    <t xml:space="preserve">Outras </t>
  </si>
  <si>
    <t>Seguro</t>
  </si>
  <si>
    <t>Serv Pessoa Fisica</t>
  </si>
  <si>
    <t>CAMPANHAS E MOVIMENTOS</t>
  </si>
  <si>
    <t>REUNIAO SETOR /PLENARIAS</t>
  </si>
  <si>
    <t>SEMINARIOS</t>
  </si>
  <si>
    <t>IEJNU</t>
  </si>
  <si>
    <t>SEGURIDADE</t>
  </si>
  <si>
    <t>VERBAS/JURIDICO</t>
  </si>
  <si>
    <t>13o Salario</t>
  </si>
  <si>
    <t>1998</t>
  </si>
  <si>
    <t>31/12/98</t>
  </si>
  <si>
    <t>DOAÇÕES RECEBIDAS</t>
  </si>
  <si>
    <t>Correios</t>
  </si>
  <si>
    <t>Telefone</t>
  </si>
  <si>
    <t>Mens Ch Apes</t>
  </si>
  <si>
    <t>Anuenio</t>
  </si>
  <si>
    <t>Cursos</t>
  </si>
  <si>
    <t>Gratificação</t>
  </si>
  <si>
    <t>Marcelo Wilson do Nascimento - CRCMG 61.988</t>
  </si>
  <si>
    <t>Assistencia Medica</t>
  </si>
  <si>
    <t>Farmacia</t>
  </si>
  <si>
    <t>SEGURIDADE/GTPE</t>
  </si>
  <si>
    <t>Doacao</t>
  </si>
  <si>
    <t>Indenização Trabalhista</t>
  </si>
  <si>
    <t>Outras receitas ( dev passagem aerea, dif plano )</t>
  </si>
  <si>
    <t>Aluguel</t>
  </si>
  <si>
    <t>Impressoes</t>
  </si>
  <si>
    <t>Outras ( desp c/ fotografias, vr assoc não cobrados )</t>
  </si>
  <si>
    <t>Outras receitas ( dif plano de saude )</t>
  </si>
  <si>
    <t>Patrocinio</t>
  </si>
  <si>
    <t>Revistas</t>
  </si>
  <si>
    <t>Outras ( palitos, fosforos, copos, flores, cartão )</t>
  </si>
  <si>
    <t>Suprimento p/ Informática )</t>
  </si>
  <si>
    <t>ATIVIDADES LOCAIS</t>
  </si>
  <si>
    <t>Outras ( Shimitz Placas )</t>
  </si>
  <si>
    <t>Outras ( ADCEFET )</t>
  </si>
  <si>
    <t>III CONED</t>
  </si>
  <si>
    <t>Atividades locais ( galeria de fotos )</t>
  </si>
  <si>
    <t>Outras receitas (mesa baile Apes )</t>
  </si>
  <si>
    <t>Desc Obtidos</t>
  </si>
  <si>
    <t>Outras ( recup juros s/guia / dev Cnaetur )</t>
  </si>
  <si>
    <t>CONGRESSOS / CONADS / CONEDS</t>
  </si>
  <si>
    <t>Livros/Cartilhas</t>
  </si>
  <si>
    <t xml:space="preserve">Atividades locais </t>
  </si>
  <si>
    <t>POLÍTICA EDUCACIONAL</t>
  </si>
  <si>
    <t xml:space="preserve">Outras ( Maxigás, Kika, Congresso UBES ) </t>
  </si>
  <si>
    <t xml:space="preserve">Outras ( combustível, estacionamento ) </t>
  </si>
  <si>
    <t xml:space="preserve">Outras receitas </t>
  </si>
  <si>
    <t>Despesas ( dev desp de viagem )</t>
  </si>
  <si>
    <t>Outras ( desp c/ fotografias, vr dif repasse plano )</t>
  </si>
  <si>
    <t xml:space="preserve">Suprimentos p/ Informática </t>
  </si>
  <si>
    <t>III Coned</t>
  </si>
  <si>
    <t>Regional Leste</t>
  </si>
  <si>
    <t>Cut- Marcha para BSB</t>
  </si>
  <si>
    <t xml:space="preserve">Outras ( Kika, Granatão, Chaveiro ) </t>
  </si>
  <si>
    <t>Suprimento p/ Informática</t>
  </si>
  <si>
    <t>Outras Receitas ( vr dif repasse plano de saúde )</t>
  </si>
  <si>
    <t>Cadernos</t>
  </si>
  <si>
    <t>13o Salário</t>
  </si>
  <si>
    <t>Outras ( pedágio,revista,kika,mantegueira,abridor )</t>
  </si>
  <si>
    <t>Propaganda e Publicidade</t>
  </si>
  <si>
    <t>Inscrições</t>
  </si>
  <si>
    <t>Outras ( combustivel )</t>
  </si>
  <si>
    <t>Outras Receitas ( vr dif Inss )</t>
  </si>
  <si>
    <t>Outras ( amolador, birola, dif plano de saude )</t>
  </si>
  <si>
    <t>Pedágio</t>
  </si>
  <si>
    <t>CARREIRA</t>
  </si>
  <si>
    <t xml:space="preserve">Outras Receitas </t>
  </si>
  <si>
    <t>Combustível</t>
  </si>
  <si>
    <t xml:space="preserve"> Diárias</t>
  </si>
  <si>
    <t xml:space="preserve"> Hotel</t>
  </si>
  <si>
    <t xml:space="preserve"> Passagens</t>
  </si>
  <si>
    <t xml:space="preserve"> Outras</t>
  </si>
  <si>
    <t xml:space="preserve"> Outras </t>
  </si>
  <si>
    <t xml:space="preserve"> Anuenio</t>
  </si>
  <si>
    <t xml:space="preserve"> Assistencia Medica</t>
  </si>
  <si>
    <t xml:space="preserve"> Farmacia</t>
  </si>
  <si>
    <t xml:space="preserve"> Férias</t>
  </si>
  <si>
    <t xml:space="preserve"> Gratificação</t>
  </si>
  <si>
    <t xml:space="preserve"> Pis s/ folha</t>
  </si>
  <si>
    <t xml:space="preserve"> Rescisões</t>
  </si>
  <si>
    <t xml:space="preserve"> Salários</t>
  </si>
  <si>
    <t xml:space="preserve"> Vale Transporte</t>
  </si>
  <si>
    <t>Outras (  dif plano de saúde )</t>
  </si>
  <si>
    <t>Serv Pessoa Jurídica</t>
  </si>
  <si>
    <t>Jantar</t>
  </si>
  <si>
    <t>IPTU</t>
  </si>
  <si>
    <t>Outras (  chaveiro )</t>
  </si>
  <si>
    <t>ATO PÚBLICO</t>
  </si>
  <si>
    <t xml:space="preserve">Outras Receitas ( dif repasse plano de saúde ) </t>
  </si>
  <si>
    <t>Material de consumo</t>
  </si>
  <si>
    <t xml:space="preserve">Outras Receitas ( dif  plano  saúde, reajuste Erivan ) </t>
  </si>
  <si>
    <t>Aluguel e rec de extintores</t>
  </si>
  <si>
    <t>Material de escritório</t>
  </si>
  <si>
    <t>Serv Pessoa Jurídica ( Leva e Traz, Manchester )</t>
  </si>
  <si>
    <t xml:space="preserve">Outras Receitas ( dif  plano  saúde, dif Altamiro ) </t>
  </si>
  <si>
    <t>Fretes</t>
  </si>
  <si>
    <t>Outras (  pilhas, cola, arame )</t>
  </si>
  <si>
    <t>Rateio Andes</t>
  </si>
  <si>
    <t>Serv Pessoa Jurídica ( Indicca, Manchester )</t>
  </si>
  <si>
    <t>Causas Jurídicas</t>
  </si>
  <si>
    <t xml:space="preserve">Outras Receitas ( dif  plano  saúde  ) </t>
  </si>
  <si>
    <t>Outras ( caçarolas, tulipas e Beloti )</t>
  </si>
  <si>
    <t>Patrocínio</t>
  </si>
  <si>
    <t>COMANDO NACIONAL DE GREVE</t>
  </si>
  <si>
    <t>Serv Pessoa Jurídica ( Leva e Traz,  Manchester )</t>
  </si>
  <si>
    <t xml:space="preserve">Desp de Viagem </t>
  </si>
  <si>
    <t>Andes Fundo de Greve</t>
  </si>
  <si>
    <t xml:space="preserve">Outras Receitas  </t>
  </si>
  <si>
    <t>Camisas</t>
  </si>
  <si>
    <t>Serv Pess Jurídica (Manchester, Montanhas Grafica)</t>
  </si>
  <si>
    <t>Confecção Boletins e Cartazes</t>
  </si>
  <si>
    <t>ENCONTROS</t>
  </si>
  <si>
    <t>CONCUT</t>
  </si>
  <si>
    <t>POLITICA EDUCACIONAL</t>
  </si>
  <si>
    <t>Outras (dif plano de saude )</t>
  </si>
  <si>
    <t>Outras (coroa de flores, flâmulas )</t>
  </si>
  <si>
    <t>Fotografia</t>
  </si>
  <si>
    <t xml:space="preserve">Outras Receitas ( dif plano de saude ) </t>
  </si>
  <si>
    <t>Outras ( lixas )</t>
  </si>
  <si>
    <t>Serv Pess Jurídica (Manchester, Eminencia, Indicca)</t>
  </si>
  <si>
    <t>GTCA</t>
  </si>
  <si>
    <t>Outras ( bandanas)</t>
  </si>
  <si>
    <t>Carreira</t>
  </si>
  <si>
    <t xml:space="preserve"> Assistencia Medica ( Clinep )</t>
  </si>
  <si>
    <t>ENCONTRO ( BÁSICO DA EDUCAÇÃO )</t>
  </si>
  <si>
    <t>POLITICA EDUCACIONAL / GTPE</t>
  </si>
  <si>
    <t>SEGURIDADE/GTSS</t>
  </si>
  <si>
    <t>Desp de viagem</t>
  </si>
  <si>
    <t xml:space="preserve">Serv Pessoa Jurídica </t>
  </si>
  <si>
    <t>CECUT</t>
  </si>
  <si>
    <t>Outras ( fitas, filmes, pilhas, revelação)</t>
  </si>
  <si>
    <t>Serv Pess Jurídica (Manchester )</t>
  </si>
  <si>
    <t>Outras ( plebiscito )</t>
  </si>
  <si>
    <t>POLITICA SINDICAL</t>
  </si>
  <si>
    <t>Outras ( Dev combustível Cecut )</t>
  </si>
  <si>
    <t>Outras ( pilão, fita, chave, descarga )</t>
  </si>
  <si>
    <t xml:space="preserve">Outras ( dif plano de saude, baixa ch apes Cirlene ) </t>
  </si>
  <si>
    <t>Serv Pess Jurídica (Manchester, Enfoke, Leva eTraz)</t>
  </si>
  <si>
    <t>SEMINÁRIOS</t>
  </si>
  <si>
    <t>Outras ( alimentação )</t>
  </si>
  <si>
    <t xml:space="preserve">ANCHIETA  ORGANIZAÇÃO   CONTABIL  LTDA CRCMG 3033 </t>
  </si>
  <si>
    <t>João Celestino Furiati -TC CRCMG    19.584     e/ou</t>
  </si>
  <si>
    <t>Marcelo Wilson do Nascimento -TC CRCMG 61.988</t>
  </si>
  <si>
    <t>Outras Receitas ( dif repasse plano de saude )</t>
  </si>
  <si>
    <t xml:space="preserve"> Assistencia Medica ( Climetra )</t>
  </si>
  <si>
    <t>Outras ( velas, ebulidor, cestas, chaves)</t>
  </si>
  <si>
    <t xml:space="preserve">Outras ( baixa ch apes  ) </t>
  </si>
  <si>
    <t>ServPess Jurídica(Manchester, Helmont, Leva eTraz)</t>
  </si>
  <si>
    <t xml:space="preserve">ANCHIETA  ORG  CONTABIL  LTDA CRCMG  3033 </t>
  </si>
  <si>
    <t>Contrib Sindical</t>
  </si>
  <si>
    <t>Outras (dif plano de saude)</t>
  </si>
  <si>
    <t xml:space="preserve"> </t>
  </si>
  <si>
    <t xml:space="preserve"> Outras Receitas</t>
  </si>
  <si>
    <t xml:space="preserve"> Patrocinio</t>
  </si>
  <si>
    <t xml:space="preserve"> Rendimentos Financeiros</t>
  </si>
  <si>
    <t xml:space="preserve"> Taxa de Administração</t>
  </si>
  <si>
    <t xml:space="preserve"> Plano de Saude</t>
  </si>
  <si>
    <t xml:space="preserve"> Contr. Dos Sindicalizados</t>
  </si>
  <si>
    <t xml:space="preserve"> Aluguel</t>
  </si>
  <si>
    <t xml:space="preserve"> Baile</t>
  </si>
  <si>
    <t xml:space="preserve"> Bar Apes</t>
  </si>
  <si>
    <t xml:space="preserve"> Camisas</t>
  </si>
  <si>
    <t xml:space="preserve"> Telefone</t>
  </si>
  <si>
    <t xml:space="preserve"> Impressoes</t>
  </si>
  <si>
    <t xml:space="preserve"> Revistas</t>
  </si>
  <si>
    <t>ServPess Jurídica</t>
  </si>
  <si>
    <t xml:space="preserve"> Correios</t>
  </si>
  <si>
    <t xml:space="preserve">Premio de Seguros </t>
  </si>
  <si>
    <t xml:space="preserve">ANCHIETA  CONTABILIDADE LTDA CRCMG  3033 -02 </t>
  </si>
  <si>
    <t xml:space="preserve">Bens Moveis </t>
  </si>
  <si>
    <t xml:space="preserve">Brindes </t>
  </si>
  <si>
    <t>CNPJ  20.429.536/0001-34 - INSCR.ESTADUAL ISENTO  - CMC 02580-1</t>
  </si>
  <si>
    <t xml:space="preserve">TEL./FAX (32)3215-1286 </t>
  </si>
  <si>
    <t>Confraternização (churrasco por adesão)</t>
  </si>
  <si>
    <t xml:space="preserve">Contábil </t>
  </si>
  <si>
    <t xml:space="preserve"> Outras Receitas (Repasse a menor Plano de Saúde)</t>
  </si>
  <si>
    <t>Outras (revelaçao de filmes)</t>
  </si>
  <si>
    <t>REUNIÃO SETOR/PLENÁRIAS</t>
  </si>
  <si>
    <t>POLÍTICA E FORMAÇÃO SINDICAL</t>
  </si>
  <si>
    <t>SEGURIDADE/GTCARREIRA</t>
  </si>
  <si>
    <t xml:space="preserve"> Churrasco</t>
  </si>
  <si>
    <t xml:space="preserve"> Outras (devolução diária -Darciléia Terezinha)</t>
  </si>
  <si>
    <t>ServPess Jurídica (Artenet, Manchester, Dossie,</t>
  </si>
  <si>
    <t xml:space="preserve"> Outras (tx.inscrição)</t>
  </si>
  <si>
    <t>Outras (fita do aposentado)</t>
  </si>
  <si>
    <t>Outras (chaves)</t>
  </si>
  <si>
    <t>Eminência Parda,Microtools)</t>
  </si>
  <si>
    <t xml:space="preserve"> Outras (Faisão, Astória Restaurante)</t>
  </si>
  <si>
    <t>1º Maio</t>
  </si>
  <si>
    <t>Despesas Cheque Apes</t>
  </si>
  <si>
    <t>João Celestino Furiati -  TC CRCMG   19.584      e/ou</t>
  </si>
  <si>
    <t>Marcelo Wilson do Nascimento -TC CRCMG   61.988</t>
  </si>
  <si>
    <t xml:space="preserve">ANCHIETA  CONTABILIDADE LTDA  CRCMG  3033 </t>
  </si>
  <si>
    <t xml:space="preserve">TEL./FAX (032)3215-1286 </t>
  </si>
  <si>
    <t xml:space="preserve"> Assistencia Medica </t>
  </si>
  <si>
    <t xml:space="preserve"> Anuênio</t>
  </si>
  <si>
    <t xml:space="preserve"> PAT </t>
  </si>
  <si>
    <t>Giovana Lopes Furiati - Contadora CRCMG 075.636/PO</t>
  </si>
  <si>
    <t xml:space="preserve">Serv Prest. Pessoa Jurídica </t>
  </si>
  <si>
    <t xml:space="preserve"> Férias </t>
  </si>
  <si>
    <t xml:space="preserve"> Recuperação Baile </t>
  </si>
  <si>
    <t xml:space="preserve">Despesas Postais </t>
  </si>
  <si>
    <t>13º Sálario</t>
  </si>
  <si>
    <t xml:space="preserve">Juros Passivos </t>
  </si>
  <si>
    <t>Material de limpeza</t>
  </si>
  <si>
    <t>Suprimentos p/Informática</t>
  </si>
  <si>
    <t>Uniformes e Equip.Segurança</t>
  </si>
  <si>
    <t xml:space="preserve"> Recuperação Despesas</t>
  </si>
  <si>
    <t>Doações</t>
  </si>
  <si>
    <t>RECEITAS EXTRAORDINÁRIAS</t>
  </si>
  <si>
    <t>Venda Bem Ativo Permamente</t>
  </si>
  <si>
    <t>Publicação</t>
  </si>
  <si>
    <t>Andes SN</t>
  </si>
  <si>
    <t>Depreciações e Amortizações</t>
  </si>
  <si>
    <t>DESPESAS  TRIBUTÁRIAS</t>
  </si>
  <si>
    <t xml:space="preserve"> Impostos e Taxas</t>
  </si>
  <si>
    <t xml:space="preserve"> Iptu</t>
  </si>
  <si>
    <t>CONGRESSOS/CONADS/CONEDS</t>
  </si>
  <si>
    <t xml:space="preserve"> Descontos Obtidos</t>
  </si>
  <si>
    <t xml:space="preserve"> Contribuição Sindical</t>
  </si>
  <si>
    <t xml:space="preserve"> Manutenção de Equipamentos</t>
  </si>
  <si>
    <t>Combustíveis e Lubrificantes</t>
  </si>
  <si>
    <t xml:space="preserve"> Recuperação de Churrasco</t>
  </si>
  <si>
    <t>Serv Prest. Pessoa Física</t>
  </si>
  <si>
    <t>Fundo de Greve</t>
  </si>
  <si>
    <t>CAMPUS UNIVERSITÁRIO DA UFJF S/N - MARTELOS - CEP 36101-000 - JUIZ DE FORA - MG</t>
  </si>
  <si>
    <t>Assinatura de Jornais e Revistas</t>
  </si>
  <si>
    <t xml:space="preserve"> Cursos</t>
  </si>
  <si>
    <t>Pacotes Aéreos</t>
  </si>
  <si>
    <t>Multas fiscais</t>
  </si>
  <si>
    <t>REUNIÃO GT'S</t>
  </si>
  <si>
    <t>REUNIAO SETOR/PLENARIAS</t>
  </si>
  <si>
    <t>Taxas</t>
  </si>
  <si>
    <t>Diarias</t>
  </si>
  <si>
    <t>SETOR IFES</t>
  </si>
  <si>
    <t>OUTUBRO/2012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</si>
</sst>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%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mm/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39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40" fontId="1" fillId="0" borderId="0" xfId="0" applyNumberFormat="1" applyFont="1" applyAlignment="1">
      <alignment/>
    </xf>
    <xf numFmtId="40" fontId="0" fillId="2" borderId="0" xfId="0" applyNumberFormat="1" applyFill="1" applyAlignment="1" applyProtection="1">
      <alignment/>
      <protection locked="0"/>
    </xf>
    <xf numFmtId="40" fontId="0" fillId="2" borderId="0" xfId="0" applyNumberFormat="1" applyFont="1" applyFill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centerContinuous"/>
      <protection locked="0"/>
    </xf>
    <xf numFmtId="0" fontId="4" fillId="2" borderId="1" xfId="0" applyFont="1" applyFill="1" applyBorder="1" applyAlignment="1" applyProtection="1">
      <alignment horizontal="centerContinuous"/>
      <protection locked="0"/>
    </xf>
    <xf numFmtId="0" fontId="1" fillId="2" borderId="2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40" fontId="6" fillId="0" borderId="0" xfId="0" applyNumberFormat="1" applyFont="1" applyAlignment="1">
      <alignment/>
    </xf>
    <xf numFmtId="40" fontId="5" fillId="2" borderId="0" xfId="0" applyNumberFormat="1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centerContinuous"/>
      <protection locked="0"/>
    </xf>
    <xf numFmtId="0" fontId="4" fillId="3" borderId="4" xfId="0" applyFont="1" applyFill="1" applyBorder="1" applyAlignment="1" applyProtection="1">
      <alignment horizontal="centerContinuous"/>
      <protection locked="0"/>
    </xf>
    <xf numFmtId="0" fontId="4" fillId="3" borderId="2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4" fillId="3" borderId="5" xfId="0" applyFont="1" applyFill="1" applyBorder="1" applyAlignment="1" applyProtection="1">
      <alignment horizontal="centerContinuous"/>
      <protection locked="0"/>
    </xf>
    <xf numFmtId="0" fontId="4" fillId="3" borderId="6" xfId="0" applyFont="1" applyFill="1" applyBorder="1" applyAlignment="1" applyProtection="1">
      <alignment horizontal="centerContinuous"/>
      <protection locked="0"/>
    </xf>
    <xf numFmtId="0" fontId="4" fillId="3" borderId="1" xfId="0" applyFont="1" applyFill="1" applyBorder="1" applyAlignment="1" applyProtection="1">
      <alignment horizontal="centerContinuous"/>
      <protection locked="0"/>
    </xf>
    <xf numFmtId="0" fontId="4" fillId="3" borderId="7" xfId="0" applyFont="1" applyFill="1" applyBorder="1" applyAlignment="1" applyProtection="1">
      <alignment horizontal="centerContinuous"/>
      <protection locked="0"/>
    </xf>
    <xf numFmtId="0" fontId="0" fillId="3" borderId="0" xfId="0" applyFill="1" applyAlignment="1">
      <alignment/>
    </xf>
    <xf numFmtId="0" fontId="6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39" fontId="0" fillId="3" borderId="0" xfId="0" applyNumberFormat="1" applyFill="1" applyAlignment="1">
      <alignment/>
    </xf>
    <xf numFmtId="40" fontId="0" fillId="3" borderId="0" xfId="0" applyNumberFormat="1" applyFill="1" applyAlignment="1">
      <alignment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center"/>
    </xf>
    <xf numFmtId="40" fontId="6" fillId="3" borderId="0" xfId="0" applyNumberFormat="1" applyFont="1" applyFill="1" applyAlignment="1">
      <alignment/>
    </xf>
    <xf numFmtId="40" fontId="5" fillId="3" borderId="0" xfId="0" applyNumberFormat="1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Continuous"/>
      <protection locked="0"/>
    </xf>
    <xf numFmtId="40" fontId="0" fillId="3" borderId="0" xfId="0" applyNumberFormat="1" applyFill="1" applyAlignment="1" applyProtection="1">
      <alignment horizontal="centerContinuous"/>
      <protection locked="0"/>
    </xf>
    <xf numFmtId="0" fontId="0" fillId="3" borderId="0" xfId="0" applyFill="1" applyAlignment="1">
      <alignment horizontal="right"/>
    </xf>
    <xf numFmtId="0" fontId="5" fillId="3" borderId="0" xfId="0" applyFont="1" applyFill="1" applyAlignment="1" applyProtection="1">
      <alignment horizontal="left"/>
      <protection locked="0"/>
    </xf>
    <xf numFmtId="176" fontId="0" fillId="3" borderId="0" xfId="0" applyNumberFormat="1" applyFill="1" applyAlignment="1" applyProtection="1">
      <alignment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1" fillId="2" borderId="0" xfId="0" applyFont="1" applyFill="1" applyBorder="1" applyAlignment="1" applyProtection="1">
      <alignment horizontal="centerContinuous"/>
      <protection locked="0"/>
    </xf>
    <xf numFmtId="49" fontId="5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40" fontId="0" fillId="4" borderId="0" xfId="0" applyNumberFormat="1" applyFill="1" applyAlignment="1" applyProtection="1">
      <alignment/>
      <protection locked="0"/>
    </xf>
    <xf numFmtId="40" fontId="0" fillId="4" borderId="0" xfId="0" applyNumberFormat="1" applyFill="1" applyAlignment="1">
      <alignment/>
    </xf>
    <xf numFmtId="14" fontId="1" fillId="4" borderId="0" xfId="0" applyNumberFormat="1" applyFont="1" applyFill="1" applyAlignment="1">
      <alignment horizontal="right"/>
    </xf>
    <xf numFmtId="40" fontId="1" fillId="4" borderId="0" xfId="0" applyNumberFormat="1" applyFont="1" applyFill="1" applyAlignment="1">
      <alignment/>
    </xf>
    <xf numFmtId="40" fontId="0" fillId="4" borderId="0" xfId="0" applyNumberFormat="1" applyFont="1" applyFill="1" applyAlignment="1" applyProtection="1">
      <alignment/>
      <protection locked="0"/>
    </xf>
    <xf numFmtId="40" fontId="1" fillId="4" borderId="0" xfId="0" applyNumberFormat="1" applyFont="1" applyFill="1" applyAlignment="1">
      <alignment/>
    </xf>
    <xf numFmtId="40" fontId="6" fillId="4" borderId="0" xfId="0" applyNumberFormat="1" applyFont="1" applyFill="1" applyAlignment="1">
      <alignment/>
    </xf>
    <xf numFmtId="0" fontId="8" fillId="2" borderId="2" xfId="0" applyFont="1" applyFill="1" applyBorder="1" applyAlignment="1" applyProtection="1">
      <alignment horizontal="centerContinuous"/>
      <protection locked="0"/>
    </xf>
    <xf numFmtId="0" fontId="9" fillId="2" borderId="6" xfId="0" applyFont="1" applyFill="1" applyBorder="1" applyAlignment="1" applyProtection="1">
      <alignment horizontal="centerContinuous"/>
      <protection locked="0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Continuous"/>
      <protection locked="0"/>
    </xf>
    <xf numFmtId="40" fontId="5" fillId="2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40" fontId="5" fillId="0" borderId="0" xfId="0" applyNumberFormat="1" applyFont="1" applyAlignment="1">
      <alignment/>
    </xf>
    <xf numFmtId="0" fontId="1" fillId="2" borderId="8" xfId="0" applyFont="1" applyFill="1" applyBorder="1" applyAlignment="1" applyProtection="1">
      <alignment horizontal="centerContinuous"/>
      <protection locked="0"/>
    </xf>
    <xf numFmtId="0" fontId="1" fillId="2" borderId="3" xfId="0" applyFont="1" applyFill="1" applyBorder="1" applyAlignment="1" applyProtection="1">
      <alignment horizontal="centerContinuous"/>
      <protection locked="0"/>
    </xf>
    <xf numFmtId="40" fontId="0" fillId="2" borderId="0" xfId="0" applyNumberFormat="1" applyFont="1" applyFill="1" applyAlignment="1">
      <alignment/>
    </xf>
    <xf numFmtId="0" fontId="1" fillId="2" borderId="4" xfId="0" applyFont="1" applyFill="1" applyBorder="1" applyAlignment="1" applyProtection="1">
      <alignment horizontal="centerContinuous"/>
      <protection locked="0"/>
    </xf>
    <xf numFmtId="0" fontId="4" fillId="2" borderId="5" xfId="0" applyFont="1" applyFill="1" applyBorder="1" applyAlignment="1" applyProtection="1">
      <alignment horizontal="centerContinuous"/>
      <protection locked="0"/>
    </xf>
    <xf numFmtId="0" fontId="1" fillId="2" borderId="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49" fontId="1" fillId="0" borderId="0" xfId="0" applyNumberFormat="1" applyFont="1" applyAlignment="1">
      <alignment horizontal="center"/>
    </xf>
    <xf numFmtId="43" fontId="0" fillId="0" borderId="0" xfId="18" applyAlignment="1">
      <alignment/>
    </xf>
    <xf numFmtId="0" fontId="0" fillId="0" borderId="0" xfId="0" applyAlignment="1">
      <alignment horizontal="centerContinuous"/>
    </xf>
    <xf numFmtId="43" fontId="0" fillId="0" borderId="0" xfId="18" applyAlignment="1">
      <alignment horizontal="centerContinuous"/>
    </xf>
    <xf numFmtId="0" fontId="1" fillId="0" borderId="0" xfId="0" applyFont="1" applyAlignment="1">
      <alignment horizontal="centerContinuous"/>
    </xf>
    <xf numFmtId="17" fontId="1" fillId="0" borderId="0" xfId="18" applyNumberFormat="1" applyFont="1" applyAlignment="1">
      <alignment/>
    </xf>
    <xf numFmtId="43" fontId="6" fillId="4" borderId="0" xfId="0" applyNumberFormat="1" applyFont="1" applyFill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18" applyNumberFormat="1" applyAlignment="1">
      <alignment/>
    </xf>
    <xf numFmtId="39" fontId="0" fillId="0" borderId="0" xfId="18" applyNumberFormat="1" applyAlignment="1">
      <alignment/>
    </xf>
    <xf numFmtId="17" fontId="1" fillId="0" borderId="0" xfId="0" applyNumberFormat="1" applyFont="1" applyAlignment="1">
      <alignment/>
    </xf>
    <xf numFmtId="43" fontId="0" fillId="2" borderId="0" xfId="18" applyNumberFormat="1" applyFill="1" applyAlignment="1">
      <alignment/>
    </xf>
    <xf numFmtId="43" fontId="0" fillId="2" borderId="0" xfId="0" applyNumberFormat="1" applyFill="1" applyAlignment="1">
      <alignment/>
    </xf>
    <xf numFmtId="43" fontId="0" fillId="0" borderId="0" xfId="18" applyNumberFormat="1" applyFont="1" applyAlignment="1">
      <alignment/>
    </xf>
    <xf numFmtId="39" fontId="0" fillId="0" borderId="0" xfId="18" applyNumberFormat="1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Continuous"/>
    </xf>
    <xf numFmtId="17" fontId="1" fillId="4" borderId="0" xfId="18" applyNumberFormat="1" applyFont="1" applyFill="1" applyAlignment="1">
      <alignment/>
    </xf>
    <xf numFmtId="43" fontId="0" fillId="4" borderId="0" xfId="18" applyFill="1" applyAlignment="1">
      <alignment/>
    </xf>
    <xf numFmtId="39" fontId="0" fillId="4" borderId="0" xfId="18" applyNumberFormat="1" applyFill="1" applyAlignment="1">
      <alignment/>
    </xf>
    <xf numFmtId="43" fontId="0" fillId="4" borderId="0" xfId="0" applyNumberFormat="1" applyFill="1" applyAlignment="1">
      <alignment/>
    </xf>
    <xf numFmtId="43" fontId="0" fillId="4" borderId="0" xfId="18" applyNumberFormat="1" applyFill="1" applyAlignment="1">
      <alignment/>
    </xf>
    <xf numFmtId="0" fontId="9" fillId="2" borderId="8" xfId="0" applyFont="1" applyFill="1" applyBorder="1" applyAlignment="1" applyProtection="1">
      <alignment horizontal="centerContinuous"/>
      <protection locked="0"/>
    </xf>
    <xf numFmtId="0" fontId="9" fillId="2" borderId="2" xfId="0" applyFont="1" applyFill="1" applyBorder="1" applyAlignment="1" applyProtection="1">
      <alignment horizontal="centerContinuous"/>
      <protection locked="0"/>
    </xf>
    <xf numFmtId="4" fontId="0" fillId="0" borderId="0" xfId="0" applyNumberFormat="1" applyAlignment="1">
      <alignment/>
    </xf>
    <xf numFmtId="43" fontId="0" fillId="4" borderId="0" xfId="18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0" fillId="4" borderId="0" xfId="0" applyFont="1" applyFill="1" applyAlignment="1">
      <alignment/>
    </xf>
    <xf numFmtId="39" fontId="0" fillId="4" borderId="0" xfId="18" applyNumberFormat="1" applyFont="1" applyFill="1" applyAlignment="1">
      <alignment/>
    </xf>
    <xf numFmtId="43" fontId="1" fillId="2" borderId="0" xfId="18" applyNumberFormat="1" applyFont="1" applyFill="1" applyAlignment="1">
      <alignment/>
    </xf>
    <xf numFmtId="17" fontId="1" fillId="0" borderId="0" xfId="18" applyNumberFormat="1" applyFont="1" applyAlignment="1">
      <alignment horizontal="centerContinuous"/>
    </xf>
    <xf numFmtId="17" fontId="1" fillId="4" borderId="0" xfId="18" applyNumberFormat="1" applyFont="1" applyFill="1" applyAlignment="1">
      <alignment horizontal="centerContinuous"/>
    </xf>
    <xf numFmtId="17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39" fontId="1" fillId="0" borderId="0" xfId="18" applyNumberFormat="1" applyFont="1" applyAlignment="1">
      <alignment/>
    </xf>
    <xf numFmtId="39" fontId="1" fillId="2" borderId="0" xfId="18" applyNumberFormat="1" applyFont="1" applyFill="1" applyAlignment="1">
      <alignment/>
    </xf>
    <xf numFmtId="43" fontId="0" fillId="4" borderId="0" xfId="18" applyFont="1" applyFill="1" applyAlignment="1">
      <alignment/>
    </xf>
    <xf numFmtId="39" fontId="0" fillId="0" borderId="0" xfId="18" applyNumberFormat="1" applyFont="1" applyAlignment="1">
      <alignment/>
    </xf>
    <xf numFmtId="43" fontId="1" fillId="4" borderId="0" xfId="18" applyFont="1" applyFill="1" applyAlignment="1">
      <alignment/>
    </xf>
    <xf numFmtId="39" fontId="0" fillId="4" borderId="0" xfId="18" applyNumberFormat="1" applyFont="1" applyFill="1" applyAlignment="1">
      <alignment/>
    </xf>
    <xf numFmtId="43" fontId="0" fillId="4" borderId="0" xfId="18" applyNumberFormat="1" applyFill="1" applyAlignment="1">
      <alignment horizontal="center"/>
    </xf>
    <xf numFmtId="43" fontId="0" fillId="0" borderId="0" xfId="18" applyFont="1" applyAlignment="1">
      <alignment/>
    </xf>
    <xf numFmtId="43" fontId="0" fillId="4" borderId="0" xfId="18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39" fontId="0" fillId="0" borderId="0" xfId="0" applyNumberFormat="1" applyFont="1" applyAlignment="1">
      <alignment/>
    </xf>
    <xf numFmtId="0" fontId="1" fillId="4" borderId="3" xfId="0" applyFont="1" applyFill="1" applyBorder="1" applyAlignment="1" applyProtection="1">
      <alignment horizontal="centerContinuous"/>
      <protection locked="0"/>
    </xf>
    <xf numFmtId="0" fontId="1" fillId="4" borderId="4" xfId="0" applyFont="1" applyFill="1" applyBorder="1" applyAlignment="1" applyProtection="1">
      <alignment horizontal="centerContinuous"/>
      <protection locked="0"/>
    </xf>
    <xf numFmtId="0" fontId="4" fillId="4" borderId="0" xfId="0" applyFont="1" applyFill="1" applyBorder="1" applyAlignment="1" applyProtection="1">
      <alignment horizontal="centerContinuous"/>
      <protection locked="0"/>
    </xf>
    <xf numFmtId="0" fontId="4" fillId="4" borderId="5" xfId="0" applyFont="1" applyFill="1" applyBorder="1" applyAlignment="1" applyProtection="1">
      <alignment horizontal="centerContinuous"/>
      <protection locked="0"/>
    </xf>
    <xf numFmtId="0" fontId="1" fillId="4" borderId="0" xfId="0" applyFont="1" applyFill="1" applyBorder="1" applyAlignment="1" applyProtection="1">
      <alignment horizontal="centerContinuous"/>
      <protection locked="0"/>
    </xf>
    <xf numFmtId="0" fontId="1" fillId="4" borderId="5" xfId="0" applyFont="1" applyFill="1" applyBorder="1" applyAlignment="1" applyProtection="1">
      <alignment horizontal="centerContinuous"/>
      <protection locked="0"/>
    </xf>
    <xf numFmtId="0" fontId="4" fillId="4" borderId="1" xfId="0" applyFont="1" applyFill="1" applyBorder="1" applyAlignment="1" applyProtection="1">
      <alignment horizontal="centerContinuous"/>
      <protection locked="0"/>
    </xf>
    <xf numFmtId="0" fontId="4" fillId="4" borderId="7" xfId="0" applyFont="1" applyFill="1" applyBorder="1" applyAlignment="1" applyProtection="1">
      <alignment horizontal="centerContinuous"/>
      <protection locked="0"/>
    </xf>
    <xf numFmtId="43" fontId="1" fillId="4" borderId="0" xfId="18" applyNumberFormat="1" applyFont="1" applyFill="1" applyAlignment="1">
      <alignment/>
    </xf>
    <xf numFmtId="0" fontId="9" fillId="4" borderId="8" xfId="0" applyFont="1" applyFill="1" applyBorder="1" applyAlignment="1" applyProtection="1">
      <alignment horizontal="centerContinuous"/>
      <protection locked="0"/>
    </xf>
    <xf numFmtId="0" fontId="9" fillId="4" borderId="2" xfId="0" applyFont="1" applyFill="1" applyBorder="1" applyAlignment="1" applyProtection="1">
      <alignment horizontal="centerContinuous"/>
      <protection locked="0"/>
    </xf>
    <xf numFmtId="0" fontId="9" fillId="4" borderId="6" xfId="0" applyFont="1" applyFill="1" applyBorder="1" applyAlignment="1" applyProtection="1">
      <alignment horizontal="centerContinuous"/>
      <protection locked="0"/>
    </xf>
    <xf numFmtId="39" fontId="1" fillId="4" borderId="0" xfId="18" applyNumberFormat="1" applyFont="1" applyFill="1" applyAlignment="1">
      <alignment/>
    </xf>
    <xf numFmtId="49" fontId="5" fillId="4" borderId="0" xfId="0" applyNumberFormat="1" applyFont="1" applyFill="1" applyAlignment="1">
      <alignment horizontal="left"/>
    </xf>
    <xf numFmtId="40" fontId="5" fillId="4" borderId="0" xfId="0" applyNumberFormat="1" applyFont="1" applyFill="1" applyAlignment="1" applyProtection="1">
      <alignment horizontal="left"/>
      <protection locked="0"/>
    </xf>
    <xf numFmtId="40" fontId="5" fillId="4" borderId="0" xfId="0" applyNumberFormat="1" applyFont="1" applyFill="1" applyAlignment="1" applyProtection="1">
      <alignment horizontal="centerContinuous"/>
      <protection locked="0"/>
    </xf>
    <xf numFmtId="0" fontId="5" fillId="4" borderId="0" xfId="0" applyFont="1" applyFill="1" applyBorder="1" applyAlignment="1" applyProtection="1">
      <alignment horizontal="right"/>
      <protection locked="0"/>
    </xf>
    <xf numFmtId="49" fontId="5" fillId="4" borderId="0" xfId="0" applyNumberFormat="1" applyFont="1" applyFill="1" applyAlignment="1">
      <alignment/>
    </xf>
    <xf numFmtId="0" fontId="5" fillId="4" borderId="0" xfId="0" applyFont="1" applyFill="1" applyAlignment="1" applyProtection="1">
      <alignment horizontal="left"/>
      <protection locked="0"/>
    </xf>
    <xf numFmtId="180" fontId="1" fillId="4" borderId="0" xfId="18" applyNumberFormat="1" applyFont="1" applyFill="1" applyAlignment="1">
      <alignment horizontal="centerContinuous"/>
    </xf>
    <xf numFmtId="49" fontId="1" fillId="0" borderId="0" xfId="18" applyNumberFormat="1" applyFont="1" applyAlignment="1">
      <alignment horizontal="centerContinuous"/>
    </xf>
    <xf numFmtId="49" fontId="1" fillId="4" borderId="0" xfId="18" applyNumberFormat="1" applyFont="1" applyFill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40" fontId="5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>
      <alignment/>
    </xf>
    <xf numFmtId="39" fontId="0" fillId="0" borderId="0" xfId="18" applyNumberFormat="1" applyFont="1" applyFill="1" applyAlignment="1">
      <alignment/>
    </xf>
    <xf numFmtId="4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39" fontId="1" fillId="0" borderId="0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8"/>
  <sheetViews>
    <sheetView showGridLines="0" showZeros="0" zoomScale="85" zoomScaleNormal="85" workbookViewId="0" topLeftCell="A20">
      <selection activeCell="D34" sqref="D34"/>
    </sheetView>
  </sheetViews>
  <sheetFormatPr defaultColWidth="9.140625" defaultRowHeight="12.75"/>
  <cols>
    <col min="1" max="1" width="1.1484375" style="0" customWidth="1"/>
    <col min="2" max="2" width="31.140625" style="0" customWidth="1"/>
    <col min="3" max="3" width="1.1484375" style="0" customWidth="1"/>
    <col min="4" max="4" width="12.28125" style="0" customWidth="1"/>
    <col min="5" max="6" width="11.28125" style="0" customWidth="1"/>
    <col min="7" max="7" width="11.7109375" style="0" customWidth="1"/>
    <col min="8" max="16384" width="11.421875" style="0" customWidth="1"/>
  </cols>
  <sheetData>
    <row r="1" ht="8.25" customHeight="1"/>
    <row r="2" spans="2:8" s="53" customFormat="1" ht="12.75">
      <c r="B2" s="60" t="s">
        <v>0</v>
      </c>
      <c r="C2" s="61"/>
      <c r="D2" s="61"/>
      <c r="E2" s="61"/>
      <c r="F2" s="61"/>
      <c r="G2" s="61"/>
      <c r="H2" s="63"/>
    </row>
    <row r="3" spans="2:8" ht="15.75">
      <c r="B3" s="51" t="s">
        <v>1</v>
      </c>
      <c r="C3" s="8"/>
      <c r="D3" s="8"/>
      <c r="E3" s="8"/>
      <c r="F3" s="8"/>
      <c r="G3" s="8"/>
      <c r="H3" s="64"/>
    </row>
    <row r="4" spans="2:8" s="53" customFormat="1" ht="12.75">
      <c r="B4" s="10" t="s">
        <v>2</v>
      </c>
      <c r="C4" s="39"/>
      <c r="D4" s="39"/>
      <c r="E4" s="39"/>
      <c r="F4" s="39"/>
      <c r="G4" s="39"/>
      <c r="H4" s="65"/>
    </row>
    <row r="5" spans="2:8" ht="15.75">
      <c r="B5" s="10" t="s">
        <v>3</v>
      </c>
      <c r="C5" s="39"/>
      <c r="D5" s="39"/>
      <c r="E5" s="8"/>
      <c r="F5" s="8"/>
      <c r="G5" s="8"/>
      <c r="H5" s="64"/>
    </row>
    <row r="6" spans="2:8" ht="15.75">
      <c r="B6" s="52" t="s">
        <v>4</v>
      </c>
      <c r="C6" s="9"/>
      <c r="D6" s="9"/>
      <c r="E6" s="9"/>
      <c r="F6" s="9"/>
      <c r="G6" s="9"/>
      <c r="H6" s="66"/>
    </row>
    <row r="7" spans="3:8" ht="12.75">
      <c r="C7" s="42"/>
      <c r="D7" s="55" t="s">
        <v>5</v>
      </c>
      <c r="E7" s="55" t="s">
        <v>5</v>
      </c>
      <c r="F7" s="55" t="s">
        <v>5</v>
      </c>
      <c r="G7" s="55" t="s">
        <v>5</v>
      </c>
      <c r="H7" s="55" t="s">
        <v>5</v>
      </c>
    </row>
    <row r="8" spans="2:8" ht="12.75">
      <c r="B8" s="53" t="s">
        <v>6</v>
      </c>
      <c r="C8" s="43"/>
      <c r="D8" s="68" t="s">
        <v>175</v>
      </c>
      <c r="E8" s="12">
        <v>1997</v>
      </c>
      <c r="F8" s="12">
        <v>1996</v>
      </c>
      <c r="G8" s="12">
        <v>1995</v>
      </c>
      <c r="H8" s="12">
        <v>1994</v>
      </c>
    </row>
    <row r="9" spans="2:8" ht="6.75" customHeight="1">
      <c r="B9" s="53"/>
      <c r="C9" s="1"/>
      <c r="D9" s="1"/>
      <c r="E9" s="1"/>
      <c r="F9" s="1"/>
      <c r="G9" s="1"/>
      <c r="H9" s="1"/>
    </row>
    <row r="10" spans="2:8" ht="12.75">
      <c r="B10" s="53" t="s">
        <v>7</v>
      </c>
      <c r="D10" s="6">
        <v>234347.25</v>
      </c>
      <c r="E10" s="6">
        <v>218360.79</v>
      </c>
      <c r="F10" s="6">
        <v>224486.22</v>
      </c>
      <c r="G10" s="6">
        <v>159110.36</v>
      </c>
      <c r="H10" s="6">
        <v>102155.68</v>
      </c>
    </row>
    <row r="11" spans="2:8" ht="12.75">
      <c r="B11" s="53" t="s">
        <v>8</v>
      </c>
      <c r="D11" s="6">
        <v>10161.31</v>
      </c>
      <c r="E11" s="6">
        <v>16672.92</v>
      </c>
      <c r="F11" s="6">
        <v>29069.43</v>
      </c>
      <c r="G11" s="6">
        <v>15164.08</v>
      </c>
      <c r="H11" s="6">
        <v>3636.11</v>
      </c>
    </row>
    <row r="12" spans="2:8" ht="12.75">
      <c r="B12" s="53" t="s">
        <v>9</v>
      </c>
      <c r="D12" s="6"/>
      <c r="E12" s="6">
        <v>106.75</v>
      </c>
      <c r="F12" s="6">
        <v>12054.68</v>
      </c>
      <c r="G12" s="6">
        <f>91.1+274.41+13686.5</f>
        <v>14052.01</v>
      </c>
      <c r="H12" s="6">
        <f>106.27+203.89+115.93+6882.65</f>
        <v>7308.74</v>
      </c>
    </row>
    <row r="13" spans="2:8" ht="12.75">
      <c r="B13" s="53" t="s">
        <v>10</v>
      </c>
      <c r="D13" s="6">
        <v>9835.83</v>
      </c>
      <c r="E13" s="6">
        <v>10929.09</v>
      </c>
      <c r="F13" s="6"/>
      <c r="G13" s="6"/>
      <c r="H13" s="6"/>
    </row>
    <row r="14" spans="2:8" ht="12.75">
      <c r="B14" s="53" t="s">
        <v>11</v>
      </c>
      <c r="D14" s="6">
        <v>3686</v>
      </c>
      <c r="E14" s="6">
        <v>2245</v>
      </c>
      <c r="F14" s="6"/>
      <c r="G14" s="6"/>
      <c r="H14" s="6"/>
    </row>
    <row r="15" spans="2:8" ht="12.75">
      <c r="B15" s="53" t="s">
        <v>12</v>
      </c>
      <c r="C15" s="44"/>
      <c r="D15" s="6">
        <v>6781.99</v>
      </c>
      <c r="E15" s="6">
        <v>9623.05</v>
      </c>
      <c r="F15" s="6">
        <v>9594.61</v>
      </c>
      <c r="G15" s="6">
        <v>18773.04</v>
      </c>
      <c r="H15" s="6">
        <v>41555.06</v>
      </c>
    </row>
    <row r="16" spans="2:8" ht="12.75">
      <c r="B16" s="53" t="s">
        <v>13</v>
      </c>
      <c r="C16" s="44"/>
      <c r="D16" s="6">
        <v>2043.98</v>
      </c>
      <c r="E16" s="6">
        <v>3761.92</v>
      </c>
      <c r="F16" s="6"/>
      <c r="G16" s="6"/>
      <c r="H16" s="6"/>
    </row>
    <row r="17" spans="2:8" ht="12.75">
      <c r="B17" s="53" t="s">
        <v>14</v>
      </c>
      <c r="C17" s="44"/>
      <c r="D17" s="6">
        <v>3069.48</v>
      </c>
      <c r="E17" s="6"/>
      <c r="F17" s="6"/>
      <c r="G17" s="6"/>
      <c r="H17" s="6"/>
    </row>
    <row r="18" spans="2:8" ht="12.75">
      <c r="B18" s="53" t="s">
        <v>177</v>
      </c>
      <c r="C18" s="44"/>
      <c r="D18" s="6">
        <v>943</v>
      </c>
      <c r="E18" s="6"/>
      <c r="F18" s="6"/>
      <c r="G18" s="6"/>
      <c r="H18" s="6"/>
    </row>
    <row r="19" spans="2:8" ht="12.75">
      <c r="B19" s="53" t="s">
        <v>15</v>
      </c>
      <c r="C19" s="45"/>
      <c r="D19" s="2">
        <f>+D10+D11+D13+D12+D14+D15+D16+D17+D18</f>
        <v>270868.83999999997</v>
      </c>
      <c r="E19" s="2">
        <f>+E10+E11+E13+E12+E14+E15+E16</f>
        <v>261699.52000000002</v>
      </c>
      <c r="F19" s="2">
        <f>+F10+F11+F12+F15</f>
        <v>275204.94</v>
      </c>
      <c r="G19" s="2">
        <f>+G10+G11+G12+G15</f>
        <v>207099.49</v>
      </c>
      <c r="H19" s="2">
        <f>+H10+H11+H12+H15</f>
        <v>154655.59</v>
      </c>
    </row>
    <row r="20" spans="2:8" ht="12.75">
      <c r="B20" s="53" t="s">
        <v>16</v>
      </c>
      <c r="C20" s="44"/>
      <c r="D20" s="6">
        <v>-201548.43</v>
      </c>
      <c r="E20" s="6">
        <v>-144531.52</v>
      </c>
      <c r="F20" s="6">
        <v>-176337.74</v>
      </c>
      <c r="G20" s="6">
        <v>-137672.9</v>
      </c>
      <c r="H20" s="6">
        <v>-54325.33</v>
      </c>
    </row>
    <row r="21" spans="2:8" ht="12.75">
      <c r="B21" s="53" t="s">
        <v>17</v>
      </c>
      <c r="C21" s="44"/>
      <c r="D21" s="6">
        <v>-57278.9</v>
      </c>
      <c r="E21" s="6">
        <v>-56779.55</v>
      </c>
      <c r="F21" s="6">
        <v>-60476.27</v>
      </c>
      <c r="G21" s="6">
        <v>-67007.04</v>
      </c>
      <c r="H21" s="6">
        <v>-33806.07</v>
      </c>
    </row>
    <row r="22" spans="2:8" ht="12.75">
      <c r="B22" s="53" t="s">
        <v>18</v>
      </c>
      <c r="C22" s="44"/>
      <c r="D22" s="6">
        <v>-5034.1</v>
      </c>
      <c r="E22" s="6">
        <v>-2337.83</v>
      </c>
      <c r="F22" s="6">
        <v>-128.5</v>
      </c>
      <c r="G22" s="6">
        <v>-48.48</v>
      </c>
      <c r="H22" s="6">
        <v>-39.24</v>
      </c>
    </row>
    <row r="23" spans="2:8" ht="12.75">
      <c r="B23" s="53" t="s">
        <v>19</v>
      </c>
      <c r="C23" s="44"/>
      <c r="D23" s="6">
        <v>0</v>
      </c>
      <c r="E23" s="6">
        <v>0</v>
      </c>
      <c r="F23" s="6">
        <v>-0.67</v>
      </c>
      <c r="G23" s="6"/>
      <c r="H23" s="6">
        <v>-0.02</v>
      </c>
    </row>
    <row r="24" spans="2:8" ht="12.75">
      <c r="B24" s="53" t="s">
        <v>20</v>
      </c>
      <c r="C24" s="45"/>
      <c r="D24" s="2">
        <f>+D19+D20+D21+D22+D23</f>
        <v>7007.409999999973</v>
      </c>
      <c r="E24" s="2">
        <f>+E19+E20+E21+E22+E23</f>
        <v>58050.620000000024</v>
      </c>
      <c r="F24" s="2">
        <f>+F19+F20+F21+F22+F23</f>
        <v>38261.76000000002</v>
      </c>
      <c r="G24" s="2">
        <f>+G19+G20+G21+G22+G23</f>
        <v>2371.070000000003</v>
      </c>
      <c r="H24" s="2">
        <f>+H19+H20+H21+H22+H23</f>
        <v>66484.93</v>
      </c>
    </row>
    <row r="25" spans="3:8" ht="6" customHeight="1">
      <c r="C25" s="45"/>
      <c r="D25" s="2"/>
      <c r="E25" s="2"/>
      <c r="F25" s="2"/>
      <c r="G25" s="2"/>
      <c r="H25" s="2"/>
    </row>
    <row r="26" spans="2:8" ht="12.75">
      <c r="B26" s="12" t="s">
        <v>21</v>
      </c>
      <c r="C26" s="46"/>
      <c r="D26" s="68" t="s">
        <v>176</v>
      </c>
      <c r="E26" s="54">
        <v>35795</v>
      </c>
      <c r="F26" s="54">
        <v>35430</v>
      </c>
      <c r="G26" s="54">
        <v>35064</v>
      </c>
      <c r="H26" s="54">
        <v>34699</v>
      </c>
    </row>
    <row r="27" spans="2:8" ht="12.75">
      <c r="B27" s="4" t="s">
        <v>22</v>
      </c>
      <c r="C27" s="47"/>
      <c r="D27" s="5">
        <f>+D28+D34</f>
        <v>176756.05</v>
      </c>
      <c r="E27" s="5">
        <f>+E28+E34</f>
        <v>168678.03</v>
      </c>
      <c r="F27" s="5">
        <f>+F28+F34</f>
        <v>111984.83</v>
      </c>
      <c r="G27" s="5">
        <f>+G28+G34</f>
        <v>75890.72</v>
      </c>
      <c r="H27" s="5">
        <f>+H28+H34</f>
        <v>86718.67</v>
      </c>
    </row>
    <row r="28" spans="2:8" ht="12.75">
      <c r="B28" t="s">
        <v>23</v>
      </c>
      <c r="C28" s="47"/>
      <c r="D28" s="5">
        <f>SUM(D29:D32)+D33</f>
        <v>123633.34</v>
      </c>
      <c r="E28" s="5">
        <f>SUM(E29:E32)</f>
        <v>136935.03</v>
      </c>
      <c r="F28" s="5">
        <f>SUM(F29:F32)</f>
        <v>81236.83</v>
      </c>
      <c r="G28" s="5">
        <f>SUM(G29:G32)</f>
        <v>49327.72</v>
      </c>
      <c r="H28" s="5">
        <f>SUM(H29:H32)</f>
        <v>64032.649999999994</v>
      </c>
    </row>
    <row r="29" spans="2:8" ht="12.75">
      <c r="B29" t="s">
        <v>24</v>
      </c>
      <c r="C29" s="48"/>
      <c r="D29" s="7">
        <v>1539.44</v>
      </c>
      <c r="E29" s="7">
        <v>4187.9</v>
      </c>
      <c r="F29" s="7">
        <v>1791.97</v>
      </c>
      <c r="G29" s="7">
        <v>216.01</v>
      </c>
      <c r="H29" s="7">
        <v>332.19</v>
      </c>
    </row>
    <row r="30" spans="2:8" ht="12.75">
      <c r="B30" t="s">
        <v>25</v>
      </c>
      <c r="C30" s="48"/>
      <c r="D30" s="7">
        <v>8169.14</v>
      </c>
      <c r="E30" s="7">
        <v>17122.47</v>
      </c>
      <c r="F30" s="7">
        <v>1437.76</v>
      </c>
      <c r="G30" s="7">
        <v>130.04</v>
      </c>
      <c r="H30" s="7">
        <v>16595.18</v>
      </c>
    </row>
    <row r="31" spans="2:8" ht="12.75">
      <c r="B31" t="s">
        <v>26</v>
      </c>
      <c r="C31" s="48"/>
      <c r="D31" s="7">
        <v>84580.4</v>
      </c>
      <c r="E31" s="7">
        <v>95967.29</v>
      </c>
      <c r="F31" s="7">
        <v>70644.33</v>
      </c>
      <c r="G31" s="7">
        <v>48684.82</v>
      </c>
      <c r="H31" s="7">
        <v>45936.53</v>
      </c>
    </row>
    <row r="32" spans="2:8" ht="12.75">
      <c r="B32" t="s">
        <v>27</v>
      </c>
      <c r="C32" s="48"/>
      <c r="D32" s="7">
        <v>28239.95</v>
      </c>
      <c r="E32" s="7">
        <v>19657.37</v>
      </c>
      <c r="F32" s="7">
        <v>7362.77</v>
      </c>
      <c r="G32" s="7">
        <v>296.85</v>
      </c>
      <c r="H32" s="7">
        <v>1168.75</v>
      </c>
    </row>
    <row r="33" spans="2:8" ht="12.75">
      <c r="B33" t="s">
        <v>28</v>
      </c>
      <c r="C33" s="48"/>
      <c r="D33" s="7">
        <v>1104.41</v>
      </c>
      <c r="E33" s="7"/>
      <c r="F33" s="7"/>
      <c r="G33" s="7"/>
      <c r="H33" s="7"/>
    </row>
    <row r="34" spans="2:8" ht="12.75">
      <c r="B34" t="s">
        <v>29</v>
      </c>
      <c r="C34" s="47"/>
      <c r="D34" s="5">
        <f>+D36+D35</f>
        <v>53122.71</v>
      </c>
      <c r="E34" s="5">
        <f>+E36+E35</f>
        <v>31743</v>
      </c>
      <c r="F34" s="5">
        <f>+F36+F35</f>
        <v>30748</v>
      </c>
      <c r="G34" s="5">
        <f>+G36+G35</f>
        <v>26563</v>
      </c>
      <c r="H34" s="5">
        <f>+H36+H35</f>
        <v>22686.02</v>
      </c>
    </row>
    <row r="35" spans="2:8" ht="12.75">
      <c r="B35" t="s">
        <v>30</v>
      </c>
      <c r="C35" s="47"/>
      <c r="D35" s="62">
        <v>19903.86</v>
      </c>
      <c r="E35" s="62">
        <v>19903.86</v>
      </c>
      <c r="F35" s="62">
        <v>19903.86</v>
      </c>
      <c r="G35" s="62">
        <f>44.63+19859.23</f>
        <v>19903.86</v>
      </c>
      <c r="H35" s="62">
        <f>44.63+19859.23</f>
        <v>19903.86</v>
      </c>
    </row>
    <row r="36" spans="2:8" ht="12.75">
      <c r="B36" t="s">
        <v>31</v>
      </c>
      <c r="C36" s="48"/>
      <c r="D36" s="7">
        <v>33218.85</v>
      </c>
      <c r="E36" s="7">
        <v>11839.14</v>
      </c>
      <c r="F36" s="7">
        <v>10844.14</v>
      </c>
      <c r="G36" s="7">
        <v>6659.14</v>
      </c>
      <c r="H36" s="7">
        <v>2782.16</v>
      </c>
    </row>
    <row r="37" spans="3:8" ht="6.75" customHeight="1">
      <c r="C37" s="45"/>
      <c r="D37" s="2"/>
      <c r="E37" s="2"/>
      <c r="F37" s="2"/>
      <c r="G37" s="2"/>
      <c r="H37" s="2"/>
    </row>
    <row r="38" spans="2:8" ht="12.75">
      <c r="B38" s="4" t="s">
        <v>32</v>
      </c>
      <c r="C38" s="49"/>
      <c r="D38" s="3">
        <f>+D39+D42</f>
        <v>176756.05000000002</v>
      </c>
      <c r="E38" s="3">
        <f>+E39+E42</f>
        <v>168678.03</v>
      </c>
      <c r="F38" s="3">
        <f>+F39+F42</f>
        <v>111984.83</v>
      </c>
      <c r="G38" s="3">
        <f>+G39+G42</f>
        <v>75890.72</v>
      </c>
      <c r="H38" s="3">
        <f>+H39+H42</f>
        <v>86718.67000000001</v>
      </c>
    </row>
    <row r="39" spans="2:8" ht="12.75">
      <c r="B39" t="s">
        <v>33</v>
      </c>
      <c r="C39" s="49"/>
      <c r="D39" s="3">
        <f>+D40+D41</f>
        <v>1925.73</v>
      </c>
      <c r="E39" s="3">
        <f>+E40+E41</f>
        <v>855.12</v>
      </c>
      <c r="F39" s="3">
        <f>+F40+F41</f>
        <v>2212.54</v>
      </c>
      <c r="G39" s="3">
        <f>+G40+G41</f>
        <v>4380.1900000000005</v>
      </c>
      <c r="H39" s="3">
        <f>+H40+H41</f>
        <v>17579.21</v>
      </c>
    </row>
    <row r="40" spans="2:8" ht="12.75">
      <c r="B40" t="s">
        <v>34</v>
      </c>
      <c r="C40" s="44"/>
      <c r="D40" s="6">
        <v>1588.35</v>
      </c>
      <c r="E40" s="6">
        <v>0</v>
      </c>
      <c r="F40" s="6">
        <f>2.52+1027.09</f>
        <v>1029.61</v>
      </c>
      <c r="G40" s="6">
        <v>1645.31</v>
      </c>
      <c r="H40" s="6">
        <v>1237.24</v>
      </c>
    </row>
    <row r="41" spans="2:8" ht="12.75">
      <c r="B41" t="s">
        <v>35</v>
      </c>
      <c r="C41" s="44"/>
      <c r="D41" s="6">
        <v>337.38</v>
      </c>
      <c r="E41" s="6">
        <v>855.12</v>
      </c>
      <c r="F41" s="6">
        <v>1182.93</v>
      </c>
      <c r="G41" s="6">
        <f>446+2288.88</f>
        <v>2734.88</v>
      </c>
      <c r="H41" s="6">
        <v>16341.97</v>
      </c>
    </row>
    <row r="42" spans="2:8" ht="12.75">
      <c r="B42" t="s">
        <v>36</v>
      </c>
      <c r="C42" s="49"/>
      <c r="D42" s="3">
        <f>SUM(D43:D43)</f>
        <v>174830.32</v>
      </c>
      <c r="E42" s="3">
        <f>SUM(E43:E43)</f>
        <v>167822.91</v>
      </c>
      <c r="F42" s="3">
        <f>SUM(F43:F43)</f>
        <v>109772.29000000001</v>
      </c>
      <c r="G42" s="3">
        <f>SUM(G43:G43)</f>
        <v>71510.53</v>
      </c>
      <c r="H42" s="3">
        <f>SUM(H43:H43)</f>
        <v>69139.46</v>
      </c>
    </row>
    <row r="43" spans="2:8" ht="12.75">
      <c r="B43" t="s">
        <v>37</v>
      </c>
      <c r="C43" s="44"/>
      <c r="D43" s="6">
        <v>174830.32</v>
      </c>
      <c r="E43" s="6">
        <v>167822.91</v>
      </c>
      <c r="F43" s="6">
        <f>71510.53+38261.76</f>
        <v>109772.29000000001</v>
      </c>
      <c r="G43" s="6">
        <v>71510.53</v>
      </c>
      <c r="H43" s="6">
        <v>69139.46</v>
      </c>
    </row>
    <row r="44" spans="3:8" ht="13.5" customHeight="1">
      <c r="C44" s="50">
        <f>+C38-C27</f>
        <v>0</v>
      </c>
      <c r="D44" s="74">
        <f>+D38-D27</f>
        <v>0</v>
      </c>
      <c r="E44" s="74">
        <f>+E38-E27</f>
        <v>0</v>
      </c>
      <c r="F44" s="74">
        <f>+F38-F27</f>
        <v>0</v>
      </c>
      <c r="G44" s="74">
        <f>+G38-G27</f>
        <v>0</v>
      </c>
      <c r="H44" s="75">
        <f>+H27-H38</f>
        <v>0</v>
      </c>
    </row>
    <row r="45" spans="3:8" ht="13.5" customHeight="1">
      <c r="C45" s="13"/>
      <c r="D45" s="13"/>
      <c r="E45" s="13"/>
      <c r="F45" s="13"/>
      <c r="G45" s="13"/>
      <c r="H45" s="13"/>
    </row>
    <row r="46" spans="3:8" ht="13.5" customHeight="1">
      <c r="C46" s="13"/>
      <c r="D46" s="13"/>
      <c r="E46" s="13"/>
      <c r="F46" s="13"/>
      <c r="G46" s="13"/>
      <c r="H46" s="13"/>
    </row>
    <row r="47" spans="2:10" ht="12.75">
      <c r="B47" s="40" t="s">
        <v>38</v>
      </c>
      <c r="C47" s="14"/>
      <c r="D47" s="14"/>
      <c r="E47" s="56"/>
      <c r="F47" s="56"/>
      <c r="G47" s="57"/>
      <c r="H47" s="67" t="s">
        <v>39</v>
      </c>
      <c r="I47" s="58"/>
      <c r="J47" s="58"/>
    </row>
    <row r="48" spans="2:10" ht="12.75">
      <c r="B48" s="41" t="s">
        <v>40</v>
      </c>
      <c r="C48" s="11"/>
      <c r="D48" s="11"/>
      <c r="E48" s="56"/>
      <c r="F48" s="56"/>
      <c r="G48" s="57"/>
      <c r="H48" s="57"/>
      <c r="I48" s="58"/>
      <c r="J48" s="58"/>
    </row>
    <row r="49" spans="2:10" ht="12.75">
      <c r="B49" s="41" t="s">
        <v>41</v>
      </c>
      <c r="C49" s="11"/>
      <c r="D49" s="11"/>
      <c r="E49" s="56"/>
      <c r="F49" s="56"/>
      <c r="G49" s="57"/>
      <c r="H49" s="57"/>
      <c r="I49" s="58"/>
      <c r="J49" s="58"/>
    </row>
    <row r="50" spans="2:10" ht="12.75">
      <c r="B50" s="58"/>
      <c r="C50" s="58"/>
      <c r="D50" s="58"/>
      <c r="E50" s="59"/>
      <c r="F50" s="59"/>
      <c r="G50" s="58"/>
      <c r="H50" s="58"/>
      <c r="I50" s="58"/>
      <c r="J50" s="58"/>
    </row>
    <row r="51" spans="5:6" ht="12.75">
      <c r="E51" s="2"/>
      <c r="F51" s="2"/>
    </row>
    <row r="52" spans="5:8" ht="12.75">
      <c r="E52" s="2"/>
      <c r="F52" s="2"/>
      <c r="G52" s="2"/>
      <c r="H52" s="2"/>
    </row>
    <row r="53" spans="5:8" ht="12.75">
      <c r="E53" s="2"/>
      <c r="F53" s="2"/>
      <c r="G53" s="2"/>
      <c r="H53" s="2"/>
    </row>
    <row r="54" spans="5:8" ht="12.75">
      <c r="E54" s="2"/>
      <c r="F54" s="2"/>
      <c r="G54" s="2"/>
      <c r="H54" s="2"/>
    </row>
    <row r="55" spans="5:8" ht="12.75">
      <c r="E55" s="2"/>
      <c r="F55" s="2"/>
      <c r="G55" s="2"/>
      <c r="H55" s="2"/>
    </row>
    <row r="56" spans="5:8" ht="12.75">
      <c r="E56" s="2"/>
      <c r="F56" s="2"/>
      <c r="G56" s="2"/>
      <c r="H56" s="2"/>
    </row>
    <row r="57" spans="5:8" ht="12.75">
      <c r="E57" s="2"/>
      <c r="F57" s="2"/>
      <c r="G57" s="2"/>
      <c r="H57" s="2"/>
    </row>
    <row r="58" spans="5:8" ht="12.75">
      <c r="E58" s="2"/>
      <c r="F58" s="2"/>
      <c r="G58" s="2"/>
      <c r="H58" s="2"/>
    </row>
    <row r="59" spans="5:8" ht="12.75">
      <c r="E59" s="2"/>
      <c r="F59" s="2"/>
      <c r="G59" s="2"/>
      <c r="H59" s="2"/>
    </row>
    <row r="60" spans="5:8" ht="12.75">
      <c r="E60" s="2"/>
      <c r="F60" s="2"/>
      <c r="G60" s="2"/>
      <c r="H60" s="2"/>
    </row>
    <row r="61" spans="5:8" ht="12.75">
      <c r="E61" s="2"/>
      <c r="F61" s="2"/>
      <c r="G61" s="2"/>
      <c r="H61" s="2"/>
    </row>
    <row r="62" spans="5:8" ht="12.75">
      <c r="E62" s="2"/>
      <c r="F62" s="2"/>
      <c r="G62" s="2"/>
      <c r="H62" s="2"/>
    </row>
    <row r="63" spans="5:8" ht="12.75">
      <c r="E63" s="2"/>
      <c r="F63" s="2"/>
      <c r="G63" s="2"/>
      <c r="H63" s="2"/>
    </row>
    <row r="64" spans="5:8" ht="12.75">
      <c r="E64" s="2"/>
      <c r="F64" s="2"/>
      <c r="G64" s="2"/>
      <c r="H64" s="2"/>
    </row>
    <row r="65" spans="5:8" ht="12.75">
      <c r="E65" s="2"/>
      <c r="F65" s="2"/>
      <c r="G65" s="2"/>
      <c r="H65" s="2"/>
    </row>
    <row r="66" spans="5:8" ht="12.75">
      <c r="E66" s="2"/>
      <c r="F66" s="2"/>
      <c r="G66" s="2"/>
      <c r="H66" s="2"/>
    </row>
    <row r="67" spans="5:8" ht="12.75">
      <c r="E67" s="2"/>
      <c r="F67" s="2"/>
      <c r="G67" s="2"/>
      <c r="H67" s="2"/>
    </row>
    <row r="68" spans="5:8" ht="12.75">
      <c r="E68" s="2"/>
      <c r="F68" s="2"/>
      <c r="G68" s="2"/>
      <c r="H68" s="2"/>
    </row>
    <row r="69" spans="5:8" ht="12.75">
      <c r="E69" s="2"/>
      <c r="F69" s="2"/>
      <c r="G69" s="2"/>
      <c r="H69" s="2"/>
    </row>
    <row r="70" spans="5:8" ht="12.75">
      <c r="E70" s="2"/>
      <c r="F70" s="2"/>
      <c r="G70" s="2"/>
      <c r="H70" s="2"/>
    </row>
    <row r="71" spans="5:8" ht="12.75">
      <c r="E71" s="2"/>
      <c r="F71" s="2"/>
      <c r="G71" s="2"/>
      <c r="H71" s="2"/>
    </row>
    <row r="72" spans="5:8" ht="12.75">
      <c r="E72" s="2"/>
      <c r="F72" s="2"/>
      <c r="G72" s="2"/>
      <c r="H72" s="2"/>
    </row>
    <row r="73" spans="5:8" ht="12.75">
      <c r="E73" s="2"/>
      <c r="F73" s="2"/>
      <c r="G73" s="2"/>
      <c r="H73" s="2"/>
    </row>
    <row r="74" spans="5:8" ht="12.75">
      <c r="E74" s="2"/>
      <c r="F74" s="2"/>
      <c r="G74" s="2"/>
      <c r="H74" s="2"/>
    </row>
    <row r="75" spans="5:8" ht="12.75">
      <c r="E75" s="2"/>
      <c r="F75" s="2"/>
      <c r="G75" s="2"/>
      <c r="H75" s="2"/>
    </row>
    <row r="76" spans="5:8" ht="12.75">
      <c r="E76" s="2"/>
      <c r="F76" s="2"/>
      <c r="G76" s="2"/>
      <c r="H76" s="2"/>
    </row>
    <row r="77" spans="5:8" ht="12.75">
      <c r="E77" s="2"/>
      <c r="F77" s="2"/>
      <c r="G77" s="2"/>
      <c r="H77" s="2"/>
    </row>
    <row r="78" spans="5:8" ht="12.75">
      <c r="E78" s="2"/>
      <c r="F78" s="2"/>
      <c r="G78" s="2"/>
      <c r="H78" s="2"/>
    </row>
    <row r="79" spans="5:8" ht="12.75">
      <c r="E79" s="2"/>
      <c r="F79" s="2"/>
      <c r="G79" s="2"/>
      <c r="H79" s="2"/>
    </row>
    <row r="80" spans="5:8" ht="12.75">
      <c r="E80" s="2"/>
      <c r="F80" s="2"/>
      <c r="G80" s="2"/>
      <c r="H80" s="2"/>
    </row>
    <row r="81" spans="5:8" ht="12.75">
      <c r="E81" s="2"/>
      <c r="F81" s="2"/>
      <c r="G81" s="2"/>
      <c r="H81" s="2"/>
    </row>
    <row r="82" spans="5:8" ht="12.75">
      <c r="E82" s="2"/>
      <c r="F82" s="2"/>
      <c r="G82" s="2"/>
      <c r="H82" s="2"/>
    </row>
    <row r="83" spans="5:8" ht="12.75">
      <c r="E83" s="2"/>
      <c r="F83" s="2"/>
      <c r="G83" s="2"/>
      <c r="H83" s="2"/>
    </row>
    <row r="84" spans="5:8" ht="12.75">
      <c r="E84" s="2"/>
      <c r="F84" s="2"/>
      <c r="G84" s="2"/>
      <c r="H84" s="2"/>
    </row>
    <row r="85" spans="5:8" ht="12.75">
      <c r="E85" s="2"/>
      <c r="F85" s="2"/>
      <c r="G85" s="2"/>
      <c r="H85" s="2"/>
    </row>
    <row r="86" spans="5:8" ht="12.75">
      <c r="E86" s="2"/>
      <c r="F86" s="2"/>
      <c r="G86" s="2"/>
      <c r="H86" s="2"/>
    </row>
    <row r="87" spans="5:8" ht="12.75">
      <c r="E87" s="2"/>
      <c r="F87" s="2"/>
      <c r="G87" s="2"/>
      <c r="H87" s="2"/>
    </row>
    <row r="88" spans="5:8" ht="12.75">
      <c r="E88" s="2"/>
      <c r="F88" s="2"/>
      <c r="G88" s="2"/>
      <c r="H88" s="2"/>
    </row>
    <row r="89" spans="5:8" ht="12.75">
      <c r="E89" s="2"/>
      <c r="F89" s="2"/>
      <c r="G89" s="2"/>
      <c r="H89" s="2"/>
    </row>
    <row r="90" spans="5:8" ht="12.75">
      <c r="E90" s="2"/>
      <c r="F90" s="2"/>
      <c r="G90" s="2"/>
      <c r="H90" s="2"/>
    </row>
    <row r="91" spans="5:8" ht="12.75">
      <c r="E91" s="2"/>
      <c r="F91" s="2"/>
      <c r="G91" s="2"/>
      <c r="H91" s="2"/>
    </row>
    <row r="92" spans="5:8" ht="12.75">
      <c r="E92" s="2"/>
      <c r="F92" s="2"/>
      <c r="G92" s="2"/>
      <c r="H92" s="2"/>
    </row>
    <row r="93" spans="5:8" ht="12.75">
      <c r="E93" s="2"/>
      <c r="F93" s="2"/>
      <c r="G93" s="2"/>
      <c r="H93" s="2"/>
    </row>
    <row r="94" spans="5:8" ht="12.75">
      <c r="E94" s="2"/>
      <c r="F94" s="2"/>
      <c r="G94" s="2"/>
      <c r="H94" s="2"/>
    </row>
    <row r="95" spans="5:8" ht="12.75">
      <c r="E95" s="2"/>
      <c r="F95" s="2"/>
      <c r="G95" s="2"/>
      <c r="H95" s="2"/>
    </row>
    <row r="96" spans="5:8" ht="12.75">
      <c r="E96" s="2"/>
      <c r="F96" s="2"/>
      <c r="G96" s="2"/>
      <c r="H96" s="2"/>
    </row>
    <row r="97" spans="5:8" ht="12.75">
      <c r="E97" s="2"/>
      <c r="F97" s="2"/>
      <c r="G97" s="2"/>
      <c r="H97" s="2"/>
    </row>
    <row r="98" spans="5:8" ht="12.75">
      <c r="E98" s="2"/>
      <c r="F98" s="2"/>
      <c r="G98" s="2"/>
      <c r="H98" s="2"/>
    </row>
    <row r="99" spans="5:8" ht="12.75">
      <c r="E99" s="2"/>
      <c r="F99" s="2"/>
      <c r="G99" s="2"/>
      <c r="H99" s="2"/>
    </row>
    <row r="100" spans="5:8" ht="12.75">
      <c r="E100" s="2"/>
      <c r="F100" s="2"/>
      <c r="G100" s="2"/>
      <c r="H100" s="2"/>
    </row>
    <row r="101" spans="5:8" ht="12.75">
      <c r="E101" s="2"/>
      <c r="F101" s="2"/>
      <c r="G101" s="2"/>
      <c r="H101" s="2"/>
    </row>
    <row r="102" spans="5:8" ht="12.75">
      <c r="E102" s="2"/>
      <c r="F102" s="2"/>
      <c r="G102" s="2"/>
      <c r="H102" s="2"/>
    </row>
    <row r="103" spans="5:8" ht="12.75">
      <c r="E103" s="2"/>
      <c r="F103" s="2"/>
      <c r="G103" s="2"/>
      <c r="H103" s="2"/>
    </row>
    <row r="104" spans="5:8" ht="12.75">
      <c r="E104" s="2"/>
      <c r="F104" s="2"/>
      <c r="G104" s="2"/>
      <c r="H104" s="2"/>
    </row>
    <row r="105" spans="5:8" ht="12.75">
      <c r="E105" s="2"/>
      <c r="F105" s="2"/>
      <c r="G105" s="2"/>
      <c r="H105" s="2"/>
    </row>
    <row r="106" spans="5:8" ht="12.75">
      <c r="E106" s="2"/>
      <c r="F106" s="2"/>
      <c r="G106" s="2"/>
      <c r="H106" s="2"/>
    </row>
    <row r="107" spans="5:8" ht="12.75">
      <c r="E107" s="2"/>
      <c r="F107" s="2"/>
      <c r="G107" s="2"/>
      <c r="H107" s="2"/>
    </row>
    <row r="108" spans="5:8" ht="12.75">
      <c r="E108" s="2"/>
      <c r="F108" s="2"/>
      <c r="G108" s="2"/>
      <c r="H108" s="2"/>
    </row>
    <row r="109" spans="5:8" ht="12.75">
      <c r="E109" s="2"/>
      <c r="F109" s="2"/>
      <c r="G109" s="2"/>
      <c r="H109" s="2"/>
    </row>
    <row r="110" spans="5:8" ht="12.75">
      <c r="E110" s="2"/>
      <c r="F110" s="2"/>
      <c r="G110" s="2"/>
      <c r="H110" s="2"/>
    </row>
    <row r="111" spans="5:8" ht="12.75">
      <c r="E111" s="2"/>
      <c r="F111" s="2"/>
      <c r="G111" s="2"/>
      <c r="H111" s="2"/>
    </row>
    <row r="112" spans="5:8" ht="12.75">
      <c r="E112" s="2"/>
      <c r="F112" s="2"/>
      <c r="G112" s="2"/>
      <c r="H112" s="2"/>
    </row>
    <row r="113" spans="5:8" ht="12.75">
      <c r="E113" s="2"/>
      <c r="F113" s="2"/>
      <c r="G113" s="2"/>
      <c r="H113" s="2"/>
    </row>
    <row r="114" spans="5:8" ht="12.75">
      <c r="E114" s="2"/>
      <c r="F114" s="2"/>
      <c r="G114" s="2"/>
      <c r="H114" s="2"/>
    </row>
    <row r="115" spans="5:8" ht="12.75">
      <c r="E115" s="2"/>
      <c r="F115" s="2"/>
      <c r="G115" s="2"/>
      <c r="H115" s="2"/>
    </row>
    <row r="116" spans="5:8" ht="12.75">
      <c r="E116" s="2"/>
      <c r="F116" s="2"/>
      <c r="G116" s="2"/>
      <c r="H116" s="2"/>
    </row>
    <row r="117" spans="5:8" ht="12.75">
      <c r="E117" s="2"/>
      <c r="F117" s="2"/>
      <c r="G117" s="2"/>
      <c r="H117" s="2"/>
    </row>
    <row r="118" spans="5:8" ht="12.75">
      <c r="E118" s="2"/>
      <c r="F118" s="2"/>
      <c r="G118" s="2"/>
      <c r="H118" s="2"/>
    </row>
  </sheetData>
  <printOptions/>
  <pageMargins left="0.984251968503937" right="0.3937007874015748" top="0.3937007874015748" bottom="0.3937007874015748" header="0" footer="0"/>
  <pageSetup blackAndWhite="1" horizontalDpi="300" verticalDpi="300" orientation="portrait" r:id="rId1"/>
  <headerFooter alignWithMargins="0">
    <oddFooter>&amp;R&amp;"Arial,Negrito"&amp;8&amp;F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7"/>
  <sheetViews>
    <sheetView showGridLines="0" workbookViewId="0" topLeftCell="A1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36404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25567.339999999997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21459.94</v>
      </c>
    </row>
    <row r="15" spans="4:6" ht="12.75">
      <c r="D15" s="84" t="s">
        <v>99</v>
      </c>
      <c r="E15" s="90"/>
      <c r="F15" s="78">
        <v>21459.94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+F19+F20+F21+F22+F23+F24</f>
        <v>3983.33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875.07</v>
      </c>
    </row>
    <row r="20" spans="3:6" ht="12.75">
      <c r="C20" s="95"/>
      <c r="D20" s="106" t="s">
        <v>162</v>
      </c>
      <c r="E20" s="90"/>
      <c r="F20" s="107">
        <v>54.13</v>
      </c>
    </row>
    <row r="21" spans="3:6" ht="12.75">
      <c r="C21"/>
      <c r="D21" s="84" t="s">
        <v>194</v>
      </c>
      <c r="E21" s="89"/>
      <c r="F21" s="1">
        <v>1021.7</v>
      </c>
    </row>
    <row r="22" spans="3:6" ht="12.75">
      <c r="C22"/>
      <c r="D22" s="84" t="s">
        <v>195</v>
      </c>
      <c r="E22" s="89"/>
      <c r="F22" s="1">
        <v>750</v>
      </c>
    </row>
    <row r="23" spans="3:6" ht="12.75">
      <c r="C23"/>
      <c r="D23" s="84" t="s">
        <v>101</v>
      </c>
      <c r="E23" s="89"/>
      <c r="F23" s="1">
        <v>433.54</v>
      </c>
    </row>
    <row r="24" spans="3:6" ht="12.75">
      <c r="C24"/>
      <c r="D24" s="84" t="s">
        <v>102</v>
      </c>
      <c r="E24" s="89"/>
      <c r="F24" s="1">
        <v>848.89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+F28+F29+F32+F33</f>
        <v>124.07</v>
      </c>
      <c r="H27" s="1"/>
    </row>
    <row r="28" spans="3:6" ht="12.75">
      <c r="C28"/>
      <c r="D28" s="84" t="s">
        <v>104</v>
      </c>
      <c r="E28" s="89"/>
      <c r="F28" s="1">
        <v>85.1</v>
      </c>
    </row>
    <row r="29" spans="3:6" ht="12.75">
      <c r="C29"/>
      <c r="D29" s="84" t="s">
        <v>178</v>
      </c>
      <c r="E29" s="89"/>
      <c r="F29" s="1">
        <v>7.37</v>
      </c>
    </row>
    <row r="30" spans="3:6" ht="12.75">
      <c r="C30"/>
      <c r="D30" s="84" t="s">
        <v>179</v>
      </c>
      <c r="E30" s="89"/>
      <c r="F30" s="1">
        <v>0</v>
      </c>
    </row>
    <row r="31" spans="3:6" ht="12.75">
      <c r="C31"/>
      <c r="D31" s="84" t="s">
        <v>191</v>
      </c>
      <c r="E31" s="89"/>
      <c r="F31" s="1">
        <v>0</v>
      </c>
    </row>
    <row r="32" spans="3:6" ht="12.75">
      <c r="C32"/>
      <c r="D32" s="84" t="s">
        <v>192</v>
      </c>
      <c r="E32" s="89"/>
      <c r="F32" s="1">
        <v>21.6</v>
      </c>
    </row>
    <row r="33" spans="3:6" ht="12.75">
      <c r="C33"/>
      <c r="D33" s="84" t="s">
        <v>196</v>
      </c>
      <c r="E33" s="89"/>
      <c r="F33" s="1">
        <v>10</v>
      </c>
    </row>
    <row r="34" spans="3:6" ht="12.75">
      <c r="C34"/>
      <c r="E34" s="89"/>
      <c r="F34" s="1"/>
    </row>
    <row r="35" spans="2:6" ht="12.75">
      <c r="B35" s="43" t="s">
        <v>76</v>
      </c>
      <c r="D35" s="87"/>
      <c r="E35" s="90"/>
      <c r="F35" s="105">
        <f>+F37+F54+F61+F85+F90+F117+F125</f>
        <v>20192.899999999998</v>
      </c>
    </row>
    <row r="36" spans="4:6" ht="12.75">
      <c r="D36" s="87"/>
      <c r="E36" s="90"/>
      <c r="F36" s="78"/>
    </row>
    <row r="37" spans="3:6" ht="12.75">
      <c r="C37" s="95" t="s">
        <v>107</v>
      </c>
      <c r="D37" s="87"/>
      <c r="E37" s="90"/>
      <c r="F37" s="104">
        <f>+F38+F47+F50</f>
        <v>7207.09</v>
      </c>
    </row>
    <row r="38" spans="4:6" ht="12.75">
      <c r="D38" s="95" t="s">
        <v>108</v>
      </c>
      <c r="E38" s="90"/>
      <c r="F38" s="104">
        <f>+F39+F41+F42+F43+F44+F45+F46</f>
        <v>5248.09</v>
      </c>
    </row>
    <row r="39" spans="4:6" ht="12.75">
      <c r="D39" s="87"/>
      <c r="E39" s="97" t="s">
        <v>181</v>
      </c>
      <c r="F39" s="83">
        <v>199.64</v>
      </c>
    </row>
    <row r="40" spans="4:6" ht="12.75">
      <c r="D40" s="87"/>
      <c r="E40" s="97" t="s">
        <v>185</v>
      </c>
      <c r="F40" s="83">
        <v>0</v>
      </c>
    </row>
    <row r="41" spans="4:6" ht="12.75">
      <c r="D41" s="87"/>
      <c r="E41" s="98" t="s">
        <v>186</v>
      </c>
      <c r="F41" s="78">
        <v>18.5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41.28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f>254.1-194.22</f>
        <v>59.879999999999995</v>
      </c>
    </row>
    <row r="47" spans="4:6" ht="12.75">
      <c r="D47" s="95" t="s">
        <v>112</v>
      </c>
      <c r="E47" s="90"/>
      <c r="F47" s="104">
        <f>+F48+F49</f>
        <v>1404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1073.75</v>
      </c>
    </row>
    <row r="50" spans="4:6" ht="12.75">
      <c r="D50" s="95" t="s">
        <v>115</v>
      </c>
      <c r="E50" s="98"/>
      <c r="F50" s="104">
        <f>+F51+F52</f>
        <v>555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106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587.6999999999999</v>
      </c>
    </row>
    <row r="55" spans="2:6" ht="12.75">
      <c r="B55" s="69"/>
      <c r="C55" s="95"/>
      <c r="D55" s="98" t="s">
        <v>119</v>
      </c>
      <c r="E55" s="98"/>
      <c r="F55" s="78">
        <f>207.47-1.01</f>
        <v>206.46</v>
      </c>
    </row>
    <row r="56" spans="2:6" ht="12.75">
      <c r="B56" s="69"/>
      <c r="C56" s="95"/>
      <c r="D56" s="98" t="s">
        <v>120</v>
      </c>
      <c r="E56" s="98"/>
      <c r="F56" s="78">
        <v>296.94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52.3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+F62+F63+F64+F65+F69+F70+F71+F72+F73+F74+F75+F76+F77+F78+F79+F80+F81+F82+F83</f>
        <v>3052.0099999999998</v>
      </c>
    </row>
    <row r="62" spans="3:6" ht="12.75">
      <c r="C62" s="95"/>
      <c r="D62" s="98" t="s">
        <v>125</v>
      </c>
      <c r="E62" s="98"/>
      <c r="F62" s="78">
        <v>158.32</v>
      </c>
    </row>
    <row r="63" spans="3:6" ht="12.75">
      <c r="C63" s="95"/>
      <c r="D63" s="98" t="s">
        <v>77</v>
      </c>
      <c r="E63" s="98"/>
      <c r="F63" s="78">
        <v>166.36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154.38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145.24</v>
      </c>
    </row>
    <row r="70" spans="3:6" ht="12.75">
      <c r="C70" s="95"/>
      <c r="D70" s="98" t="s">
        <v>128</v>
      </c>
      <c r="E70" s="98"/>
      <c r="F70" s="78">
        <v>239.8</v>
      </c>
    </row>
    <row r="71" spans="3:6" ht="12.75">
      <c r="C71" s="95"/>
      <c r="D71" s="98" t="s">
        <v>129</v>
      </c>
      <c r="E71" s="98"/>
      <c r="F71" s="78">
        <v>40.7</v>
      </c>
    </row>
    <row r="72" spans="3:6" ht="12.75">
      <c r="C72" s="95"/>
      <c r="D72" s="98" t="s">
        <v>130</v>
      </c>
      <c r="E72" s="98"/>
      <c r="F72" s="78">
        <v>32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27.94</v>
      </c>
    </row>
    <row r="75" spans="3:6" ht="12.75">
      <c r="C75" s="95"/>
      <c r="D75" s="98" t="s">
        <v>133</v>
      </c>
      <c r="E75" s="98"/>
      <c r="F75" s="78">
        <v>74.75</v>
      </c>
    </row>
    <row r="76" spans="3:6" ht="12.75">
      <c r="C76" s="95"/>
      <c r="D76" s="98" t="s">
        <v>134</v>
      </c>
      <c r="E76" s="98"/>
      <c r="F76" s="1">
        <v>93.62</v>
      </c>
    </row>
    <row r="77" spans="3:6" ht="12.75">
      <c r="C77" s="95"/>
      <c r="D77" s="98" t="s">
        <v>197</v>
      </c>
      <c r="E77" s="98"/>
      <c r="F77" s="1">
        <v>55.9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195</v>
      </c>
    </row>
    <row r="80" spans="3:6" ht="12.75">
      <c r="C80" s="95"/>
      <c r="D80" s="98" t="s">
        <v>198</v>
      </c>
      <c r="E80" s="98"/>
      <c r="F80" s="1">
        <v>489.24</v>
      </c>
    </row>
    <row r="81" spans="3:6" ht="12.75">
      <c r="C81" s="95"/>
      <c r="D81" s="98" t="s">
        <v>135</v>
      </c>
      <c r="E81" s="98"/>
      <c r="F81" s="1">
        <v>822.9</v>
      </c>
    </row>
    <row r="82" spans="3:6" ht="12.75">
      <c r="C82" s="95"/>
      <c r="D82" s="98" t="s">
        <v>136</v>
      </c>
      <c r="E82" s="98"/>
      <c r="F82" s="1">
        <v>40.45</v>
      </c>
    </row>
    <row r="83" spans="3:6" ht="12.75">
      <c r="C83" s="95"/>
      <c r="D83" s="98" t="s">
        <v>137</v>
      </c>
      <c r="E83" s="98"/>
      <c r="F83" s="1">
        <v>141.41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1339.05</v>
      </c>
    </row>
    <row r="86" spans="3:6" ht="12.75">
      <c r="C86" s="95"/>
      <c r="D86" s="98" t="s">
        <v>139</v>
      </c>
      <c r="E86" s="98"/>
      <c r="F86" s="1">
        <v>132</v>
      </c>
    </row>
    <row r="87" spans="3:6" ht="12.75">
      <c r="C87" s="95"/>
      <c r="D87" s="98" t="s">
        <v>85</v>
      </c>
      <c r="E87" s="98"/>
      <c r="F87" s="1">
        <v>1201.55</v>
      </c>
    </row>
    <row r="88" spans="3:6" ht="12.75">
      <c r="C88" s="95"/>
      <c r="D88" s="98" t="s">
        <v>140</v>
      </c>
      <c r="E88" s="98"/>
      <c r="F88" s="1">
        <v>5.5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f>+F100+F105+F109+F111</f>
        <v>1151.75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+F103</f>
        <v>150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200</v>
      </c>
      <c r="F103" s="78">
        <v>150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169</v>
      </c>
      <c r="E105" s="98"/>
      <c r="F105" s="104">
        <f>+F106+F108</f>
        <v>628.05</v>
      </c>
    </row>
    <row r="106" spans="4:6" ht="12.75">
      <c r="D106" s="87"/>
      <c r="E106" s="98" t="s">
        <v>142</v>
      </c>
      <c r="F106" s="78">
        <v>123.75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504.3</v>
      </c>
    </row>
    <row r="109" spans="4:6" ht="12.75">
      <c r="D109" s="108" t="s">
        <v>199</v>
      </c>
      <c r="E109" s="98"/>
      <c r="F109" s="104">
        <f>+F110</f>
        <v>136.2</v>
      </c>
    </row>
    <row r="110" spans="4:6" ht="12.75">
      <c r="D110" s="87"/>
      <c r="E110" s="98" t="s">
        <v>203</v>
      </c>
      <c r="F110" s="78">
        <v>136.2</v>
      </c>
    </row>
    <row r="111" spans="4:6" ht="12.75">
      <c r="D111" s="108" t="s">
        <v>170</v>
      </c>
      <c r="E111" s="98"/>
      <c r="F111" s="104">
        <f>+F112+F114</f>
        <v>237.5</v>
      </c>
    </row>
    <row r="112" spans="4:6" ht="12.75">
      <c r="D112" s="87"/>
      <c r="E112" s="98" t="s">
        <v>142</v>
      </c>
      <c r="F112" s="78">
        <v>137.5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201</v>
      </c>
      <c r="F114" s="78">
        <v>100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87"/>
      <c r="E116" s="98"/>
      <c r="F116" s="78"/>
    </row>
    <row r="117" spans="3:6" ht="12.75">
      <c r="C117" s="95" t="s">
        <v>144</v>
      </c>
      <c r="D117" s="95"/>
      <c r="E117" s="90"/>
      <c r="F117" s="104">
        <f>+F118+F120+F121+F123</f>
        <v>6491.75</v>
      </c>
    </row>
    <row r="118" spans="4:6" ht="12.75">
      <c r="D118" s="97" t="s">
        <v>148</v>
      </c>
      <c r="E118" s="97"/>
      <c r="F118" s="83">
        <v>4320</v>
      </c>
    </row>
    <row r="119" spans="4:6" ht="12.75">
      <c r="D119" s="97" t="s">
        <v>149</v>
      </c>
      <c r="E119" s="97"/>
      <c r="F119" s="83">
        <v>0</v>
      </c>
    </row>
    <row r="120" spans="4:6" ht="12.75">
      <c r="D120" s="97" t="s">
        <v>150</v>
      </c>
      <c r="E120" s="97"/>
      <c r="F120" s="83">
        <v>258.25</v>
      </c>
    </row>
    <row r="121" spans="4:6" ht="12.75">
      <c r="D121" s="97" t="s">
        <v>159</v>
      </c>
      <c r="E121" s="97"/>
      <c r="F121" s="83">
        <v>1713.5</v>
      </c>
    </row>
    <row r="122" spans="4:6" ht="12.75">
      <c r="D122" s="97" t="s">
        <v>171</v>
      </c>
      <c r="E122" s="97"/>
      <c r="F122" s="83">
        <v>0</v>
      </c>
    </row>
    <row r="123" spans="4:6" ht="12.75">
      <c r="D123" s="97" t="s">
        <v>202</v>
      </c>
      <c r="E123" s="97"/>
      <c r="F123" s="83">
        <v>200</v>
      </c>
    </row>
    <row r="124" spans="4:6" ht="12.75">
      <c r="D124" s="87"/>
      <c r="E124" s="98"/>
      <c r="F124" s="78"/>
    </row>
    <row r="125" spans="3:6" ht="12.75">
      <c r="C125" s="95" t="s">
        <v>145</v>
      </c>
      <c r="D125" s="87"/>
      <c r="E125" s="98"/>
      <c r="F125" s="104">
        <f>+F129+F133</f>
        <v>363.55</v>
      </c>
    </row>
    <row r="126" spans="4:6" ht="12.75">
      <c r="D126" s="95" t="s">
        <v>146</v>
      </c>
      <c r="E126" s="90"/>
      <c r="F126" s="104">
        <f>+F127+F128</f>
        <v>0</v>
      </c>
    </row>
    <row r="127" spans="4:6" ht="12.75">
      <c r="D127" s="87"/>
      <c r="E127" s="97" t="s">
        <v>142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95" t="s">
        <v>147</v>
      </c>
      <c r="E129" s="90"/>
      <c r="F129" s="104">
        <f>+F130+F131</f>
        <v>363.55</v>
      </c>
    </row>
    <row r="130" spans="4:6" ht="12.75">
      <c r="D130" s="87"/>
      <c r="E130" s="97" t="s">
        <v>142</v>
      </c>
      <c r="F130" s="83">
        <v>123.75</v>
      </c>
    </row>
    <row r="131" spans="4:6" ht="12.75">
      <c r="D131" s="87"/>
      <c r="E131" s="97" t="s">
        <v>158</v>
      </c>
      <c r="F131" s="83">
        <v>239.8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+F136+F135+F134</f>
        <v>0</v>
      </c>
    </row>
    <row r="134" spans="4:6" ht="12.75">
      <c r="D134" s="87"/>
      <c r="E134" s="109" t="s">
        <v>142</v>
      </c>
      <c r="F134" s="78">
        <v>0</v>
      </c>
    </row>
    <row r="135" spans="4:6" ht="12.75">
      <c r="D135" s="87"/>
      <c r="E135" s="98" t="s">
        <v>158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187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" customHeight="1">
      <c r="D139" s="87"/>
      <c r="E139" s="98" t="s">
        <v>158</v>
      </c>
      <c r="F139" s="78">
        <v>0</v>
      </c>
    </row>
    <row r="140" spans="4:6" ht="12.75" customHeight="1">
      <c r="D140" s="87"/>
      <c r="E140" s="98" t="s">
        <v>143</v>
      </c>
      <c r="F140" s="78">
        <v>0</v>
      </c>
    </row>
    <row r="141" spans="4:6" ht="10.5" customHeight="1">
      <c r="D141" s="108" t="s">
        <v>173</v>
      </c>
      <c r="E141" s="98"/>
      <c r="F141" s="104">
        <f>+F142</f>
        <v>0</v>
      </c>
    </row>
    <row r="142" spans="4:6" ht="10.5" customHeight="1">
      <c r="D142" s="87"/>
      <c r="E142" s="98" t="s">
        <v>142</v>
      </c>
      <c r="F142" s="78">
        <v>0</v>
      </c>
    </row>
    <row r="143" spans="4:6" ht="10.5" customHeight="1">
      <c r="D143" s="87"/>
      <c r="E143" s="98" t="s">
        <v>158</v>
      </c>
      <c r="F143" s="78">
        <v>0</v>
      </c>
    </row>
    <row r="144" spans="4:6" ht="10.5" customHeight="1">
      <c r="D144" s="87"/>
      <c r="E144" s="98" t="s">
        <v>143</v>
      </c>
      <c r="F144" s="78">
        <v>0</v>
      </c>
    </row>
    <row r="145" spans="4:6" ht="12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+F12-F35</f>
        <v>5374.439999999999</v>
      </c>
    </row>
    <row r="147" spans="2:6" ht="12.75">
      <c r="B147" s="43"/>
      <c r="D147" s="95"/>
      <c r="E147" s="98"/>
      <c r="F147" s="5"/>
    </row>
    <row r="148" spans="4:6" ht="12.75">
      <c r="D148" s="95"/>
      <c r="E148" s="98"/>
      <c r="F148" s="93"/>
    </row>
    <row r="149" spans="1:7" ht="12.75">
      <c r="A149" s="40"/>
      <c r="B149" s="40" t="s">
        <v>38</v>
      </c>
      <c r="C149" s="14"/>
      <c r="D149" s="95"/>
      <c r="E149" s="98"/>
      <c r="F149" s="57"/>
      <c r="G149" s="67" t="s">
        <v>97</v>
      </c>
    </row>
    <row r="150" spans="1:7" ht="12.75">
      <c r="A150" s="41"/>
      <c r="B150" s="41" t="s">
        <v>40</v>
      </c>
      <c r="C150" s="11"/>
      <c r="D150" s="95"/>
      <c r="E150" s="98"/>
      <c r="F150" s="57"/>
      <c r="G150" s="57"/>
    </row>
    <row r="151" spans="1:7" ht="12.75">
      <c r="A151" s="41"/>
      <c r="B151" s="41" t="s">
        <v>184</v>
      </c>
      <c r="C151" s="11"/>
      <c r="D151" s="95"/>
      <c r="E151" s="98"/>
      <c r="F151" s="57"/>
      <c r="G151" s="57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3">
      <selection activeCell="E113" sqref="E1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36434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24780.57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21480.25</v>
      </c>
    </row>
    <row r="15" spans="4:6" ht="12.75">
      <c r="D15" s="84" t="s">
        <v>99</v>
      </c>
      <c r="E15" s="90"/>
      <c r="F15" s="78">
        <v>21480.25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+F18+F19+F20+F21+F23+F24+F25</f>
        <v>2889.14</v>
      </c>
    </row>
    <row r="18" spans="3:6" ht="12.75">
      <c r="C18" s="95"/>
      <c r="D18" s="106" t="s">
        <v>205</v>
      </c>
      <c r="E18" s="90"/>
      <c r="F18" s="107">
        <v>39.81</v>
      </c>
    </row>
    <row r="19" spans="3:6" ht="12.75">
      <c r="C19" s="95"/>
      <c r="D19" s="106" t="s">
        <v>180</v>
      </c>
      <c r="E19" s="90"/>
      <c r="F19" s="107">
        <v>909.53</v>
      </c>
    </row>
    <row r="20" spans="3:6" ht="12.75">
      <c r="C20" s="95"/>
      <c r="D20" s="106" t="s">
        <v>162</v>
      </c>
      <c r="E20" s="90"/>
      <c r="F20" s="107">
        <v>35.06</v>
      </c>
    </row>
    <row r="21" spans="3:6" ht="12.75">
      <c r="C21"/>
      <c r="D21" s="84" t="s">
        <v>204</v>
      </c>
      <c r="E21" s="89"/>
      <c r="F21" s="1">
        <v>90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30.72</v>
      </c>
    </row>
    <row r="24" spans="3:6" ht="12.75">
      <c r="C24"/>
      <c r="D24" s="84" t="s">
        <v>102</v>
      </c>
      <c r="E24" s="89"/>
      <c r="F24" s="1">
        <v>1242.37</v>
      </c>
    </row>
    <row r="25" spans="3:6" ht="12.75">
      <c r="C25"/>
      <c r="D25" s="84" t="s">
        <v>74</v>
      </c>
      <c r="E25" s="89"/>
      <c r="F25" s="1">
        <v>541.65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</f>
        <v>411.18</v>
      </c>
      <c r="H27" s="1"/>
    </row>
    <row r="28" spans="3:6" ht="12.75">
      <c r="C28"/>
      <c r="D28" s="84" t="s">
        <v>104</v>
      </c>
      <c r="E28" s="89"/>
      <c r="F28" s="1">
        <v>81</v>
      </c>
    </row>
    <row r="29" spans="3:6" ht="12.75">
      <c r="C29"/>
      <c r="D29" s="84" t="s">
        <v>105</v>
      </c>
      <c r="E29" s="89"/>
      <c r="F29" s="1">
        <v>110</v>
      </c>
    </row>
    <row r="30" spans="3:6" ht="12.75">
      <c r="C30"/>
      <c r="D30" s="84" t="s">
        <v>178</v>
      </c>
      <c r="E30" s="89"/>
      <c r="F30" s="1">
        <v>17.84</v>
      </c>
    </row>
    <row r="31" spans="3:6" ht="12.75">
      <c r="C31"/>
      <c r="D31" s="84" t="s">
        <v>206</v>
      </c>
      <c r="E31" s="89"/>
      <c r="F31" s="1">
        <v>110.5</v>
      </c>
    </row>
    <row r="32" spans="3:6" ht="12.75">
      <c r="C32"/>
      <c r="D32" s="84" t="s">
        <v>179</v>
      </c>
      <c r="E32" s="89"/>
      <c r="F32" s="1">
        <v>52.31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37.5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2.03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+F40+F57+F64+F88+F93+F121+F129</f>
        <v>21545.49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+F41+F50+F53</f>
        <v>8862.15</v>
      </c>
    </row>
    <row r="41" spans="4:6" ht="12.75">
      <c r="D41" s="95" t="s">
        <v>108</v>
      </c>
      <c r="E41" s="90"/>
      <c r="F41" s="104">
        <f>+F42+F43+F45+F46+F47+F48+F49</f>
        <v>4766.09</v>
      </c>
    </row>
    <row r="42" spans="4:6" ht="12.75">
      <c r="D42" s="87"/>
      <c r="E42" s="97" t="s">
        <v>181</v>
      </c>
      <c r="F42" s="83">
        <v>199.64</v>
      </c>
    </row>
    <row r="43" spans="4:6" ht="12.75">
      <c r="D43" s="87"/>
      <c r="E43" s="97" t="s">
        <v>185</v>
      </c>
      <c r="F43" s="83">
        <v>20</v>
      </c>
    </row>
    <row r="44" spans="4:6" ht="12.75">
      <c r="D44" s="87"/>
      <c r="E44" s="98" t="s">
        <v>186</v>
      </c>
      <c r="F44" s="78">
        <v>0</v>
      </c>
    </row>
    <row r="45" spans="4:6" ht="12.75">
      <c r="D45" s="87"/>
      <c r="E45" s="98" t="s">
        <v>183</v>
      </c>
      <c r="F45" s="78">
        <v>329.1</v>
      </c>
    </row>
    <row r="46" spans="4:6" ht="12.75">
      <c r="D46" s="87"/>
      <c r="E46" s="98" t="s">
        <v>189</v>
      </c>
      <c r="F46" s="78">
        <v>500</v>
      </c>
    </row>
    <row r="47" spans="4:6" ht="12.75">
      <c r="D47" s="87"/>
      <c r="E47" s="98" t="s">
        <v>153</v>
      </c>
      <c r="F47" s="78">
        <v>41.28</v>
      </c>
    </row>
    <row r="48" spans="4:6" ht="12.75">
      <c r="D48" s="87"/>
      <c r="E48" s="98" t="s">
        <v>110</v>
      </c>
      <c r="F48" s="78">
        <v>3599.69</v>
      </c>
    </row>
    <row r="49" spans="4:6" ht="12.75">
      <c r="D49" s="87"/>
      <c r="E49" s="98" t="s">
        <v>111</v>
      </c>
      <c r="F49" s="78">
        <f>269.5-193.12</f>
        <v>76.38</v>
      </c>
    </row>
    <row r="50" spans="4:6" ht="12.75">
      <c r="D50" s="95" t="s">
        <v>112</v>
      </c>
      <c r="E50" s="90"/>
      <c r="F50" s="104">
        <f>+F51+F52</f>
        <v>1754.25</v>
      </c>
    </row>
    <row r="51" spans="4:6" ht="12.75">
      <c r="D51" s="95"/>
      <c r="E51" s="98" t="s">
        <v>113</v>
      </c>
      <c r="F51" s="78">
        <v>330.25</v>
      </c>
    </row>
    <row r="52" spans="4:6" ht="12.75">
      <c r="D52" s="95"/>
      <c r="E52" s="98" t="s">
        <v>114</v>
      </c>
      <c r="F52" s="78">
        <v>1424</v>
      </c>
    </row>
    <row r="53" spans="4:6" ht="12.75">
      <c r="D53" s="95" t="s">
        <v>115</v>
      </c>
      <c r="E53" s="98"/>
      <c r="F53" s="104">
        <f>+F54+F55</f>
        <v>2341.81</v>
      </c>
    </row>
    <row r="54" spans="4:6" ht="12.75">
      <c r="D54" s="95"/>
      <c r="E54" s="98" t="s">
        <v>116</v>
      </c>
      <c r="F54" s="78">
        <v>449</v>
      </c>
    </row>
    <row r="55" spans="4:6" ht="12.75">
      <c r="D55" s="95"/>
      <c r="E55" s="98" t="s">
        <v>117</v>
      </c>
      <c r="F55" s="78">
        <v>1892.81</v>
      </c>
    </row>
    <row r="56" spans="4:6" ht="12.75">
      <c r="D56" s="95"/>
      <c r="E56" s="98"/>
      <c r="F56" s="78"/>
    </row>
    <row r="57" spans="2:6" ht="12.75">
      <c r="B57" s="69"/>
      <c r="C57" s="95" t="s">
        <v>118</v>
      </c>
      <c r="D57" s="98"/>
      <c r="E57" s="98"/>
      <c r="F57" s="104">
        <f>+F58+F59+F61+F62</f>
        <v>828.6</v>
      </c>
    </row>
    <row r="58" spans="2:6" ht="12.75">
      <c r="B58" s="69"/>
      <c r="C58" s="95"/>
      <c r="D58" s="98" t="s">
        <v>119</v>
      </c>
      <c r="E58" s="98"/>
      <c r="F58" s="78">
        <v>271.25</v>
      </c>
    </row>
    <row r="59" spans="2:6" ht="12.75">
      <c r="B59" s="69"/>
      <c r="C59" s="95"/>
      <c r="D59" s="98" t="s">
        <v>120</v>
      </c>
      <c r="E59" s="98"/>
      <c r="F59" s="78">
        <f>534.46-22.29</f>
        <v>512.1700000000001</v>
      </c>
    </row>
    <row r="60" spans="2:6" ht="12.75">
      <c r="B60" s="69"/>
      <c r="C60" s="95"/>
      <c r="D60" s="98" t="s">
        <v>121</v>
      </c>
      <c r="E60" s="98"/>
      <c r="F60" s="78">
        <v>0</v>
      </c>
    </row>
    <row r="61" spans="2:6" ht="12.75">
      <c r="B61" s="69"/>
      <c r="C61" s="95"/>
      <c r="D61" s="98" t="s">
        <v>122</v>
      </c>
      <c r="E61" s="98"/>
      <c r="F61" s="78">
        <v>32</v>
      </c>
    </row>
    <row r="62" spans="2:6" ht="12.75">
      <c r="B62" s="69"/>
      <c r="C62" s="95"/>
      <c r="D62" s="98" t="s">
        <v>123</v>
      </c>
      <c r="E62" s="98"/>
      <c r="F62" s="78">
        <v>13.18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+F65+F66+F67+F68+F69+F72+F73+F74+F75+F77+F78+F79+F80+F82+F83+F84+F85+F86</f>
        <v>3369.05</v>
      </c>
    </row>
    <row r="65" spans="3:6" ht="12.75">
      <c r="C65" s="95"/>
      <c r="D65" s="98" t="s">
        <v>125</v>
      </c>
      <c r="E65" s="98"/>
      <c r="F65" s="78">
        <v>141.86</v>
      </c>
    </row>
    <row r="66" spans="3:6" ht="12.75">
      <c r="C66" s="95"/>
      <c r="D66" s="98" t="s">
        <v>77</v>
      </c>
      <c r="E66" s="98"/>
      <c r="F66" s="78">
        <v>174.9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96.4</v>
      </c>
    </row>
    <row r="69" spans="3:6" ht="12.75">
      <c r="C69" s="95"/>
      <c r="D69" s="98" t="s">
        <v>154</v>
      </c>
      <c r="E69" s="98"/>
      <c r="F69" s="78">
        <v>450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164</v>
      </c>
      <c r="E71" s="98"/>
      <c r="F71" s="78">
        <v>0</v>
      </c>
    </row>
    <row r="72" spans="3:6" ht="12.75">
      <c r="C72" s="95"/>
      <c r="D72" s="98" t="s">
        <v>127</v>
      </c>
      <c r="E72" s="98"/>
      <c r="F72" s="78">
        <v>166.94</v>
      </c>
    </row>
    <row r="73" spans="3:6" ht="12.75">
      <c r="C73" s="95"/>
      <c r="D73" s="98" t="s">
        <v>128</v>
      </c>
      <c r="E73" s="98"/>
      <c r="F73" s="78">
        <v>198.15</v>
      </c>
    </row>
    <row r="74" spans="3:6" ht="12.75">
      <c r="C74" s="95"/>
      <c r="D74" s="98" t="s">
        <v>129</v>
      </c>
      <c r="E74" s="98"/>
      <c r="F74" s="78">
        <v>11.6</v>
      </c>
    </row>
    <row r="75" spans="3:6" ht="12.75">
      <c r="C75" s="95"/>
      <c r="D75" s="98" t="s">
        <v>130</v>
      </c>
      <c r="E75" s="98"/>
      <c r="F75" s="78">
        <v>36.3</v>
      </c>
    </row>
    <row r="76" spans="3:6" ht="12.75">
      <c r="C76" s="95"/>
      <c r="D76" s="98" t="s">
        <v>131</v>
      </c>
      <c r="E76" s="98"/>
      <c r="F76" s="78">
        <v>0</v>
      </c>
    </row>
    <row r="77" spans="3:6" ht="12.75">
      <c r="C77" s="95"/>
      <c r="D77" s="98" t="s">
        <v>132</v>
      </c>
      <c r="E77" s="98"/>
      <c r="F77" s="78">
        <v>78.99</v>
      </c>
    </row>
    <row r="78" spans="3:6" ht="12.75">
      <c r="C78" s="95"/>
      <c r="D78" s="98" t="s">
        <v>133</v>
      </c>
      <c r="E78" s="98"/>
      <c r="F78" s="78">
        <v>80.8</v>
      </c>
    </row>
    <row r="79" spans="3:6" ht="12.75">
      <c r="C79" s="95"/>
      <c r="D79" s="98" t="s">
        <v>134</v>
      </c>
      <c r="E79" s="98"/>
      <c r="F79" s="1">
        <v>55.69</v>
      </c>
    </row>
    <row r="80" spans="3:6" ht="12.75">
      <c r="C80" s="95"/>
      <c r="D80" s="98" t="s">
        <v>211</v>
      </c>
      <c r="E80" s="98"/>
      <c r="F80" s="1">
        <v>49.3</v>
      </c>
    </row>
    <row r="81" spans="3:6" ht="12.75">
      <c r="C81" s="95"/>
      <c r="D81" s="98" t="s">
        <v>166</v>
      </c>
      <c r="E81" s="98"/>
      <c r="F81" s="1">
        <v>0</v>
      </c>
    </row>
    <row r="82" spans="3:6" ht="12.75">
      <c r="C82" s="95"/>
      <c r="D82" s="98" t="s">
        <v>167</v>
      </c>
      <c r="E82" s="98"/>
      <c r="F82" s="1">
        <v>125</v>
      </c>
    </row>
    <row r="83" spans="3:6" ht="12.75">
      <c r="C83" s="95"/>
      <c r="D83" s="98" t="s">
        <v>198</v>
      </c>
      <c r="E83" s="98"/>
      <c r="F83" s="1">
        <v>686.36</v>
      </c>
    </row>
    <row r="84" spans="3:6" ht="12.75">
      <c r="C84" s="95"/>
      <c r="D84" s="98" t="s">
        <v>135</v>
      </c>
      <c r="E84" s="98"/>
      <c r="F84" s="1">
        <v>811.86</v>
      </c>
    </row>
    <row r="85" spans="3:6" ht="12.75">
      <c r="C85" s="95"/>
      <c r="D85" s="98" t="s">
        <v>136</v>
      </c>
      <c r="E85" s="98"/>
      <c r="F85" s="1">
        <v>2</v>
      </c>
    </row>
    <row r="86" spans="3:6" ht="12.75">
      <c r="C86" s="95"/>
      <c r="D86" s="98" t="s">
        <v>137</v>
      </c>
      <c r="E86" s="98"/>
      <c r="F86" s="1">
        <v>28.9</v>
      </c>
    </row>
    <row r="87" spans="3:6" ht="12.75">
      <c r="C87" s="95"/>
      <c r="D87" s="98"/>
      <c r="E87" s="98"/>
      <c r="F87" s="1"/>
    </row>
    <row r="88" spans="3:6" ht="12.75">
      <c r="C88" s="95" t="s">
        <v>138</v>
      </c>
      <c r="D88" s="98"/>
      <c r="E88" s="98"/>
      <c r="F88" s="103">
        <f>+F89+F90</f>
        <v>1010.91</v>
      </c>
    </row>
    <row r="89" spans="3:6" ht="12.75">
      <c r="C89" s="95"/>
      <c r="D89" s="98" t="s">
        <v>139</v>
      </c>
      <c r="E89" s="98"/>
      <c r="F89" s="1">
        <v>28</v>
      </c>
    </row>
    <row r="90" spans="3:6" ht="12.75">
      <c r="C90" s="95"/>
      <c r="D90" s="98" t="s">
        <v>85</v>
      </c>
      <c r="E90" s="98"/>
      <c r="F90" s="1">
        <v>982.91</v>
      </c>
    </row>
    <row r="91" spans="3:6" ht="12.75">
      <c r="C91" s="95"/>
      <c r="D91" s="98" t="s">
        <v>140</v>
      </c>
      <c r="E91" s="98"/>
      <c r="F91" s="1">
        <v>0</v>
      </c>
    </row>
    <row r="92" spans="4:6" ht="12.75">
      <c r="D92" s="95"/>
      <c r="E92" s="98"/>
      <c r="F92" s="1"/>
    </row>
    <row r="93" spans="3:6" ht="12.75">
      <c r="C93" s="95" t="s">
        <v>141</v>
      </c>
      <c r="D93" s="87"/>
      <c r="E93" s="90"/>
      <c r="F93" s="104">
        <f>+F94+F115</f>
        <v>329.03</v>
      </c>
    </row>
    <row r="94" spans="4:6" ht="12.75">
      <c r="D94" s="95" t="s">
        <v>207</v>
      </c>
      <c r="E94" s="90"/>
      <c r="F94" s="104">
        <f>+F97</f>
        <v>32</v>
      </c>
    </row>
    <row r="95" spans="4:6" ht="12.75">
      <c r="D95" s="87"/>
      <c r="E95" s="97" t="s">
        <v>142</v>
      </c>
      <c r="F95" s="83">
        <v>0</v>
      </c>
    </row>
    <row r="96" spans="4:6" ht="12.75">
      <c r="D96" s="87"/>
      <c r="E96" s="97" t="s">
        <v>158</v>
      </c>
      <c r="F96" s="83">
        <v>0</v>
      </c>
    </row>
    <row r="97" spans="4:6" ht="12.75">
      <c r="D97" s="87"/>
      <c r="E97" s="97" t="s">
        <v>208</v>
      </c>
      <c r="F97" s="83">
        <v>32</v>
      </c>
    </row>
    <row r="98" spans="4:6" ht="12.75">
      <c r="D98" s="87"/>
      <c r="E98" s="98" t="s">
        <v>143</v>
      </c>
      <c r="F98" s="78">
        <v>0</v>
      </c>
    </row>
    <row r="99" spans="4:6" ht="12.75">
      <c r="D99" s="87"/>
      <c r="E99" s="98" t="s">
        <v>156</v>
      </c>
      <c r="F99" s="78">
        <v>0</v>
      </c>
    </row>
    <row r="100" spans="4:6" ht="12.75">
      <c r="D100" s="108" t="s">
        <v>157</v>
      </c>
      <c r="E100" s="98"/>
      <c r="F100" s="104"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168</v>
      </c>
      <c r="E104" s="98"/>
      <c r="F104" s="104">
        <f>+F107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165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108" t="s">
        <v>169</v>
      </c>
      <c r="E109" s="98"/>
      <c r="F109" s="104">
        <f>+F110+F112</f>
        <v>0</v>
      </c>
    </row>
    <row r="110" spans="4:6" ht="12.75">
      <c r="D110" s="87"/>
      <c r="E110" s="98" t="s">
        <v>142</v>
      </c>
      <c r="F110" s="78">
        <v>0</v>
      </c>
    </row>
    <row r="111" spans="4:6" ht="12.75">
      <c r="D111" s="87"/>
      <c r="E111" s="98" t="s">
        <v>158</v>
      </c>
      <c r="F111" s="78">
        <v>0</v>
      </c>
    </row>
    <row r="112" spans="4:6" ht="12.75">
      <c r="D112" s="87"/>
      <c r="E112" s="98" t="s">
        <v>143</v>
      </c>
      <c r="F112" s="78">
        <v>0</v>
      </c>
    </row>
    <row r="113" spans="4:6" ht="12.75">
      <c r="D113" s="108" t="s">
        <v>199</v>
      </c>
      <c r="E113" s="98"/>
      <c r="F113" s="104">
        <f>+F114</f>
        <v>0</v>
      </c>
    </row>
    <row r="114" spans="4:6" ht="12.75">
      <c r="D114" s="87"/>
      <c r="E114" s="98" t="s">
        <v>209</v>
      </c>
      <c r="F114" s="78">
        <v>0</v>
      </c>
    </row>
    <row r="115" spans="4:6" ht="12.75">
      <c r="D115" s="108" t="s">
        <v>170</v>
      </c>
      <c r="E115" s="98"/>
      <c r="F115" s="104">
        <f>+F116+F118</f>
        <v>297.03</v>
      </c>
    </row>
    <row r="116" spans="4:6" ht="12.75">
      <c r="D116" s="87"/>
      <c r="E116" s="98" t="s">
        <v>142</v>
      </c>
      <c r="F116" s="78">
        <v>195.4</v>
      </c>
    </row>
    <row r="117" spans="4:6" ht="12.75">
      <c r="D117" s="87"/>
      <c r="E117" s="98" t="s">
        <v>158</v>
      </c>
      <c r="F117" s="78">
        <v>0</v>
      </c>
    </row>
    <row r="118" spans="4:6" ht="12.75">
      <c r="D118" s="87"/>
      <c r="E118" s="98" t="s">
        <v>212</v>
      </c>
      <c r="F118" s="78">
        <v>101.63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87"/>
      <c r="E120" s="98"/>
      <c r="F120" s="78"/>
    </row>
    <row r="121" spans="3:6" ht="12.75">
      <c r="C121" s="95" t="s">
        <v>144</v>
      </c>
      <c r="D121" s="95"/>
      <c r="E121" s="90"/>
      <c r="F121" s="104">
        <f>+F122+F124+F125+F127</f>
        <v>6287.1900000000005</v>
      </c>
    </row>
    <row r="122" spans="4:6" ht="12.75">
      <c r="D122" s="97" t="s">
        <v>148</v>
      </c>
      <c r="E122" s="97"/>
      <c r="F122" s="83">
        <v>4333.55</v>
      </c>
    </row>
    <row r="123" spans="4:6" ht="12.75">
      <c r="D123" s="97" t="s">
        <v>149</v>
      </c>
      <c r="E123" s="97"/>
      <c r="F123" s="83">
        <v>0</v>
      </c>
    </row>
    <row r="124" spans="4:6" ht="12.75">
      <c r="D124" s="97" t="s">
        <v>150</v>
      </c>
      <c r="E124" s="97"/>
      <c r="F124" s="83">
        <v>257.5</v>
      </c>
    </row>
    <row r="125" spans="4:6" ht="12.75">
      <c r="D125" s="97" t="s">
        <v>159</v>
      </c>
      <c r="E125" s="97"/>
      <c r="F125" s="83">
        <v>1696.14</v>
      </c>
    </row>
    <row r="126" spans="4:6" ht="12.75">
      <c r="D126" s="97" t="s">
        <v>171</v>
      </c>
      <c r="E126" s="97"/>
      <c r="F126" s="83">
        <v>0</v>
      </c>
    </row>
    <row r="127" spans="4:6" ht="12.75">
      <c r="D127" s="97" t="s">
        <v>202</v>
      </c>
      <c r="E127" s="97"/>
      <c r="F127" s="83">
        <v>0</v>
      </c>
    </row>
    <row r="128" spans="4:6" ht="12.75">
      <c r="D128" s="87"/>
      <c r="E128" s="98"/>
      <c r="F128" s="78"/>
    </row>
    <row r="129" spans="3:6" ht="12.75">
      <c r="C129" s="95" t="s">
        <v>145</v>
      </c>
      <c r="D129" s="87"/>
      <c r="E129" s="98"/>
      <c r="F129" s="104">
        <f>+F133+F140</f>
        <v>858.56</v>
      </c>
    </row>
    <row r="130" spans="4:6" ht="12.75">
      <c r="D130" s="95" t="s">
        <v>146</v>
      </c>
      <c r="E130" s="90"/>
      <c r="F130" s="104">
        <f>+F131+F132</f>
        <v>0</v>
      </c>
    </row>
    <row r="131" spans="4:6" ht="12.75">
      <c r="D131" s="87"/>
      <c r="E131" s="97" t="s">
        <v>142</v>
      </c>
      <c r="F131" s="83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210</v>
      </c>
      <c r="E133" s="98"/>
      <c r="F133" s="104">
        <f>+F134+F135</f>
        <v>823.56</v>
      </c>
    </row>
    <row r="134" spans="4:6" ht="12.75">
      <c r="D134" s="87"/>
      <c r="E134" s="98" t="s">
        <v>142</v>
      </c>
      <c r="F134" s="78">
        <v>180.2</v>
      </c>
    </row>
    <row r="135" spans="4:6" ht="12.75">
      <c r="D135" s="87"/>
      <c r="E135" s="98" t="s">
        <v>143</v>
      </c>
      <c r="F135" s="78">
        <v>643.36</v>
      </c>
    </row>
    <row r="136" spans="4:6" ht="12.75">
      <c r="D136" s="95" t="s">
        <v>147</v>
      </c>
      <c r="E136" s="90"/>
      <c r="F136" s="104">
        <f>+F137+F138</f>
        <v>0</v>
      </c>
    </row>
    <row r="137" spans="4:6" ht="12.75">
      <c r="D137" s="87"/>
      <c r="E137" s="97" t="s">
        <v>142</v>
      </c>
      <c r="F137" s="83">
        <v>0</v>
      </c>
    </row>
    <row r="138" spans="4:6" ht="12.75">
      <c r="D138" s="87"/>
      <c r="E138" s="97" t="s">
        <v>158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187</v>
      </c>
      <c r="E140" s="98"/>
      <c r="F140" s="104">
        <f>+F143</f>
        <v>35</v>
      </c>
    </row>
    <row r="141" spans="4:6" ht="12.75">
      <c r="D141" s="87"/>
      <c r="E141" s="98" t="s">
        <v>142</v>
      </c>
      <c r="F141" s="78">
        <v>0</v>
      </c>
    </row>
    <row r="142" spans="4:6" ht="12" customHeight="1">
      <c r="D142" s="87"/>
      <c r="E142" s="98" t="s">
        <v>158</v>
      </c>
      <c r="F142" s="78">
        <v>0</v>
      </c>
    </row>
    <row r="143" spans="4:6" ht="12" customHeight="1">
      <c r="D143" s="87"/>
      <c r="E143" s="98" t="s">
        <v>208</v>
      </c>
      <c r="F143" s="78">
        <v>35</v>
      </c>
    </row>
    <row r="144" spans="4:6" ht="12.75" customHeight="1">
      <c r="D144" s="87"/>
      <c r="E144" s="98" t="s">
        <v>143</v>
      </c>
      <c r="F144" s="78">
        <v>0</v>
      </c>
    </row>
    <row r="145" spans="4:6" ht="10.5" customHeight="1">
      <c r="D145" s="108" t="s">
        <v>173</v>
      </c>
      <c r="E145" s="98"/>
      <c r="F145" s="104">
        <f>+F146</f>
        <v>0</v>
      </c>
    </row>
    <row r="146" spans="4:6" ht="10.5" customHeight="1">
      <c r="D146" s="87"/>
      <c r="E146" s="98" t="s">
        <v>142</v>
      </c>
      <c r="F146" s="78">
        <v>0</v>
      </c>
    </row>
    <row r="147" spans="4:6" ht="10.5" customHeight="1">
      <c r="D147" s="87"/>
      <c r="E147" s="98" t="s">
        <v>158</v>
      </c>
      <c r="F147" s="78">
        <v>0</v>
      </c>
    </row>
    <row r="148" spans="4:6" ht="10.5" customHeight="1">
      <c r="D148" s="87"/>
      <c r="E148" s="98" t="s">
        <v>143</v>
      </c>
      <c r="F148" s="78">
        <v>0</v>
      </c>
    </row>
    <row r="149" spans="4:6" ht="12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3235.079999999998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H9" sqref="H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36465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30525.55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21483.9</v>
      </c>
    </row>
    <row r="15" spans="4:6" ht="12.75">
      <c r="D15" s="84" t="s">
        <v>99</v>
      </c>
      <c r="E15" s="90"/>
      <c r="F15" s="78">
        <v>21483.9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+F19+F20+F22+F23+F24</f>
        <v>6590.849999999999</v>
      </c>
    </row>
    <row r="18" spans="3:6" ht="12.75">
      <c r="C18" s="95"/>
      <c r="D18" s="106" t="s">
        <v>205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907.07</v>
      </c>
    </row>
    <row r="20" spans="3:6" ht="12.75">
      <c r="C20" s="95"/>
      <c r="D20" s="106" t="s">
        <v>162</v>
      </c>
      <c r="E20" s="90"/>
      <c r="F20" s="107">
        <v>14.14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2885</v>
      </c>
    </row>
    <row r="23" spans="3:6" ht="12.75">
      <c r="C23"/>
      <c r="D23" s="84" t="s">
        <v>101</v>
      </c>
      <c r="E23" s="89"/>
      <c r="F23" s="1">
        <v>1844.35</v>
      </c>
    </row>
    <row r="24" spans="3:6" ht="12.75">
      <c r="C24"/>
      <c r="D24" s="84" t="s">
        <v>102</v>
      </c>
      <c r="E24" s="89"/>
      <c r="F24" s="1">
        <v>940.29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</f>
        <v>2450.8</v>
      </c>
      <c r="H27" s="1"/>
    </row>
    <row r="28" spans="3:6" ht="12.75">
      <c r="C28"/>
      <c r="D28" s="84" t="s">
        <v>104</v>
      </c>
      <c r="E28" s="89"/>
      <c r="F28" s="1">
        <v>43.3</v>
      </c>
    </row>
    <row r="29" spans="3:6" ht="12.75">
      <c r="C29"/>
      <c r="D29" s="84" t="s">
        <v>106</v>
      </c>
      <c r="E29" s="89"/>
      <c r="F29" s="1">
        <v>2227.5</v>
      </c>
    </row>
    <row r="30" spans="3:6" ht="12.75">
      <c r="C30"/>
      <c r="D30" s="84" t="s">
        <v>105</v>
      </c>
      <c r="E30" s="89"/>
      <c r="F30" s="1">
        <v>180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179</v>
      </c>
      <c r="E33" s="89"/>
      <c r="F33" s="1">
        <v>0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+F41+F58+F65+F89+F94+F122+F130</f>
        <v>32217.559999999998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+F42+F51+F54</f>
        <v>6900.05</v>
      </c>
    </row>
    <row r="42" spans="4:6" ht="12.75">
      <c r="D42" s="95" t="s">
        <v>108</v>
      </c>
      <c r="E42" s="90"/>
      <c r="F42" s="104">
        <f>+F43+F44+F46+F47+F48+F49+F50</f>
        <v>4488.59</v>
      </c>
    </row>
    <row r="43" spans="4:6" ht="12.75">
      <c r="D43" s="87"/>
      <c r="E43" s="97" t="s">
        <v>181</v>
      </c>
      <c r="F43" s="83">
        <v>199.64</v>
      </c>
    </row>
    <row r="44" spans="4:6" ht="12.75">
      <c r="D44" s="87"/>
      <c r="E44" s="97" t="s">
        <v>185</v>
      </c>
      <c r="F44" s="83">
        <v>20</v>
      </c>
    </row>
    <row r="45" spans="4:6" ht="12.75">
      <c r="D45" s="87"/>
      <c r="E45" s="98" t="s">
        <v>186</v>
      </c>
      <c r="F45" s="78">
        <v>0</v>
      </c>
    </row>
    <row r="46" spans="4:6" ht="12.75">
      <c r="D46" s="87"/>
      <c r="E46" s="98" t="s">
        <v>183</v>
      </c>
      <c r="F46" s="78">
        <v>329.1</v>
      </c>
    </row>
    <row r="47" spans="4:6" ht="12.75">
      <c r="D47" s="87"/>
      <c r="E47" s="98" t="s">
        <v>189</v>
      </c>
      <c r="F47" s="78">
        <v>250</v>
      </c>
    </row>
    <row r="48" spans="4:6" ht="12.75">
      <c r="D48" s="87"/>
      <c r="E48" s="98" t="s">
        <v>153</v>
      </c>
      <c r="F48" s="78">
        <v>41.28</v>
      </c>
    </row>
    <row r="49" spans="4:6" ht="12.75">
      <c r="D49" s="87"/>
      <c r="E49" s="98" t="s">
        <v>110</v>
      </c>
      <c r="F49" s="78">
        <v>3599.69</v>
      </c>
    </row>
    <row r="50" spans="4:6" ht="12.75">
      <c r="D50" s="87"/>
      <c r="E50" s="98" t="s">
        <v>111</v>
      </c>
      <c r="F50" s="78">
        <f>242-193.12</f>
        <v>48.879999999999995</v>
      </c>
    </row>
    <row r="51" spans="4:6" ht="12.75">
      <c r="D51" s="95" t="s">
        <v>112</v>
      </c>
      <c r="E51" s="90"/>
      <c r="F51" s="104">
        <f>+F52+F53</f>
        <v>1744.46</v>
      </c>
    </row>
    <row r="52" spans="4:6" ht="12.75">
      <c r="D52" s="95"/>
      <c r="E52" s="98" t="s">
        <v>113</v>
      </c>
      <c r="F52" s="78">
        <v>490.96</v>
      </c>
    </row>
    <row r="53" spans="4:6" ht="12.75">
      <c r="D53" s="95"/>
      <c r="E53" s="98" t="s">
        <v>114</v>
      </c>
      <c r="F53" s="78">
        <v>1253.5</v>
      </c>
    </row>
    <row r="54" spans="4:6" ht="12.75">
      <c r="D54" s="95" t="s">
        <v>115</v>
      </c>
      <c r="E54" s="98"/>
      <c r="F54" s="104">
        <f>+F55+F56</f>
        <v>667</v>
      </c>
    </row>
    <row r="55" spans="4:6" ht="12.75">
      <c r="D55" s="95"/>
      <c r="E55" s="98" t="s">
        <v>116</v>
      </c>
      <c r="F55" s="78">
        <v>449</v>
      </c>
    </row>
    <row r="56" spans="4:6" ht="12.75">
      <c r="D56" s="95"/>
      <c r="E56" s="98" t="s">
        <v>117</v>
      </c>
      <c r="F56" s="78">
        <v>218</v>
      </c>
    </row>
    <row r="57" spans="4:6" ht="12.75">
      <c r="D57" s="95"/>
      <c r="E57" s="98"/>
      <c r="F57" s="78"/>
    </row>
    <row r="58" spans="2:6" ht="12.75">
      <c r="B58" s="69"/>
      <c r="C58" s="95" t="s">
        <v>118</v>
      </c>
      <c r="D58" s="98"/>
      <c r="E58" s="98"/>
      <c r="F58" s="104">
        <f>+F59+F60+F62+F63</f>
        <v>639.01</v>
      </c>
    </row>
    <row r="59" spans="2:6" ht="12.75">
      <c r="B59" s="69"/>
      <c r="C59" s="95"/>
      <c r="D59" s="98" t="s">
        <v>119</v>
      </c>
      <c r="E59" s="98"/>
      <c r="F59" s="78">
        <v>208.08</v>
      </c>
    </row>
    <row r="60" spans="2:6" ht="12.75">
      <c r="B60" s="69"/>
      <c r="C60" s="95"/>
      <c r="D60" s="98" t="s">
        <v>120</v>
      </c>
      <c r="E60" s="98"/>
      <c r="F60" s="78">
        <v>398.93</v>
      </c>
    </row>
    <row r="61" spans="2:6" ht="12.75">
      <c r="B61" s="69"/>
      <c r="C61" s="95"/>
      <c r="D61" s="98" t="s">
        <v>121</v>
      </c>
      <c r="E61" s="98"/>
      <c r="F61" s="78">
        <v>0</v>
      </c>
    </row>
    <row r="62" spans="2:6" ht="12.75">
      <c r="B62" s="69"/>
      <c r="C62" s="95"/>
      <c r="D62" s="98" t="s">
        <v>122</v>
      </c>
      <c r="E62" s="98"/>
      <c r="F62" s="78">
        <v>32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+F66+F67+F68+F69+F73+F74+F75+F76+F78+F79+F80+F81+F83+F84+F85+F86+F87</f>
        <v>13680.08</v>
      </c>
    </row>
    <row r="66" spans="3:6" ht="12.75">
      <c r="C66" s="95"/>
      <c r="D66" s="98" t="s">
        <v>125</v>
      </c>
      <c r="E66" s="98"/>
      <c r="F66" s="78">
        <v>148.63</v>
      </c>
    </row>
    <row r="67" spans="3:6" ht="12.75">
      <c r="C67" s="95"/>
      <c r="D67" s="98" t="s">
        <v>77</v>
      </c>
      <c r="E67" s="98"/>
      <c r="F67" s="78">
        <v>152.69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14.54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158.73</v>
      </c>
    </row>
    <row r="74" spans="3:6" ht="12.75">
      <c r="C74" s="95"/>
      <c r="D74" s="98" t="s">
        <v>128</v>
      </c>
      <c r="E74" s="98"/>
      <c r="F74" s="78">
        <v>10888.58</v>
      </c>
    </row>
    <row r="75" spans="3:6" ht="12.75">
      <c r="C75" s="95"/>
      <c r="D75" s="98" t="s">
        <v>129</v>
      </c>
      <c r="E75" s="98"/>
      <c r="F75" s="78">
        <v>32.29</v>
      </c>
    </row>
    <row r="76" spans="3:6" ht="12.75">
      <c r="C76" s="95"/>
      <c r="D76" s="98" t="s">
        <v>130</v>
      </c>
      <c r="E76" s="98"/>
      <c r="F76" s="78">
        <v>100.5</v>
      </c>
    </row>
    <row r="77" spans="3:6" ht="12.75">
      <c r="C77" s="95"/>
      <c r="D77" s="98" t="s">
        <v>131</v>
      </c>
      <c r="E77" s="98"/>
      <c r="F77" s="78">
        <v>0</v>
      </c>
    </row>
    <row r="78" spans="3:6" ht="12.75">
      <c r="C78" s="95"/>
      <c r="D78" s="98" t="s">
        <v>132</v>
      </c>
      <c r="E78" s="98"/>
      <c r="F78" s="78">
        <v>32.31</v>
      </c>
    </row>
    <row r="79" spans="3:6" ht="12.75">
      <c r="C79" s="95"/>
      <c r="D79" s="98" t="s">
        <v>133</v>
      </c>
      <c r="E79" s="98"/>
      <c r="F79" s="78">
        <v>15.8</v>
      </c>
    </row>
    <row r="80" spans="3:6" ht="12.75">
      <c r="C80" s="95"/>
      <c r="D80" s="98" t="s">
        <v>134</v>
      </c>
      <c r="E80" s="98"/>
      <c r="F80" s="1">
        <v>78.62</v>
      </c>
    </row>
    <row r="81" spans="3:6" ht="12.75">
      <c r="C81" s="95"/>
      <c r="D81" s="98" t="s">
        <v>220</v>
      </c>
      <c r="E81" s="98"/>
      <c r="F81" s="1">
        <v>34.4</v>
      </c>
    </row>
    <row r="82" spans="3:6" ht="12.75">
      <c r="C82" s="95"/>
      <c r="D82" s="98" t="s">
        <v>166</v>
      </c>
      <c r="E82" s="98"/>
      <c r="F82" s="1">
        <v>0</v>
      </c>
    </row>
    <row r="83" spans="3:6" ht="12.75">
      <c r="C83" s="95"/>
      <c r="D83" s="98" t="s">
        <v>167</v>
      </c>
      <c r="E83" s="98"/>
      <c r="F83" s="1">
        <v>265</v>
      </c>
    </row>
    <row r="84" spans="3:6" ht="12.75">
      <c r="C84" s="95"/>
      <c r="D84" s="98" t="s">
        <v>221</v>
      </c>
      <c r="E84" s="98"/>
      <c r="F84" s="1">
        <v>408.48</v>
      </c>
    </row>
    <row r="85" spans="3:6" ht="12.75">
      <c r="C85" s="95"/>
      <c r="D85" s="98" t="s">
        <v>135</v>
      </c>
      <c r="E85" s="98"/>
      <c r="F85" s="1">
        <v>761.01</v>
      </c>
    </row>
    <row r="86" spans="3:6" ht="12.75">
      <c r="C86" s="95"/>
      <c r="D86" s="98" t="s">
        <v>136</v>
      </c>
      <c r="E86" s="98"/>
      <c r="F86" s="1">
        <v>18.2</v>
      </c>
    </row>
    <row r="87" spans="3:6" ht="12.75">
      <c r="C87" s="95"/>
      <c r="D87" s="98" t="s">
        <v>137</v>
      </c>
      <c r="E87" s="98"/>
      <c r="F87" s="1">
        <v>396.3</v>
      </c>
    </row>
    <row r="88" spans="3:6" ht="12.75">
      <c r="C88" s="95"/>
      <c r="D88" s="98"/>
      <c r="E88" s="98"/>
      <c r="F88" s="1"/>
    </row>
    <row r="89" spans="3:6" ht="12.75">
      <c r="C89" s="95" t="s">
        <v>138</v>
      </c>
      <c r="D89" s="98"/>
      <c r="E89" s="98"/>
      <c r="F89" s="103">
        <f>+F90+F91</f>
        <v>669.8499999999999</v>
      </c>
    </row>
    <row r="90" spans="3:6" ht="12.75">
      <c r="C90" s="95"/>
      <c r="D90" s="98" t="s">
        <v>139</v>
      </c>
      <c r="E90" s="98"/>
      <c r="F90" s="1">
        <v>122.8</v>
      </c>
    </row>
    <row r="91" spans="3:6" ht="12.75">
      <c r="C91" s="95"/>
      <c r="D91" s="98" t="s">
        <v>85</v>
      </c>
      <c r="E91" s="98"/>
      <c r="F91" s="1">
        <v>547.05</v>
      </c>
    </row>
    <row r="92" spans="3:6" ht="12.75">
      <c r="C92" s="95"/>
      <c r="D92" s="98" t="s">
        <v>140</v>
      </c>
      <c r="E92" s="98"/>
      <c r="F92" s="1">
        <v>0</v>
      </c>
    </row>
    <row r="93" spans="4:6" ht="12.75">
      <c r="D93" s="95"/>
      <c r="E93" s="98"/>
      <c r="F93" s="1"/>
    </row>
    <row r="94" spans="3:6" ht="12.75">
      <c r="C94" s="95" t="s">
        <v>141</v>
      </c>
      <c r="D94" s="87"/>
      <c r="E94" s="90"/>
      <c r="F94" s="104">
        <f>+F96+F97+F99+F100</f>
        <v>3942.0299999999997</v>
      </c>
    </row>
    <row r="95" spans="4:6" ht="12.75">
      <c r="D95" s="95" t="s">
        <v>207</v>
      </c>
      <c r="E95" s="90"/>
      <c r="F95" s="104">
        <f>+F96+F97+F99+F100</f>
        <v>3942.0299999999997</v>
      </c>
    </row>
    <row r="96" spans="4:6" ht="12.75">
      <c r="D96" s="87"/>
      <c r="E96" s="97" t="s">
        <v>142</v>
      </c>
      <c r="F96" s="83">
        <v>660</v>
      </c>
    </row>
    <row r="97" spans="4:6" ht="12.75">
      <c r="D97" s="87"/>
      <c r="E97" s="97" t="s">
        <v>158</v>
      </c>
      <c r="F97" s="83">
        <v>748</v>
      </c>
    </row>
    <row r="98" spans="4:6" ht="12.75">
      <c r="D98" s="87"/>
      <c r="E98" s="97" t="s">
        <v>208</v>
      </c>
      <c r="F98" s="83">
        <v>0</v>
      </c>
    </row>
    <row r="99" spans="4:6" ht="12.75">
      <c r="D99" s="87"/>
      <c r="E99" s="98" t="s">
        <v>143</v>
      </c>
      <c r="F99" s="78">
        <v>1062.52</v>
      </c>
    </row>
    <row r="100" spans="4:6" ht="12.75">
      <c r="D100" s="87"/>
      <c r="E100" s="98" t="s">
        <v>156</v>
      </c>
      <c r="F100" s="78">
        <v>1471.51</v>
      </c>
    </row>
    <row r="101" spans="4:6" ht="12.75">
      <c r="D101" s="108" t="s">
        <v>157</v>
      </c>
      <c r="E101" s="98"/>
      <c r="F101" s="104"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168</v>
      </c>
      <c r="E105" s="98"/>
      <c r="F105" s="104">
        <f>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165</v>
      </c>
      <c r="F108" s="78">
        <v>0</v>
      </c>
    </row>
    <row r="109" spans="4:6" ht="12.75">
      <c r="D109" s="87"/>
      <c r="E109" s="98" t="s">
        <v>143</v>
      </c>
      <c r="F109" s="78">
        <v>0</v>
      </c>
    </row>
    <row r="110" spans="4:6" ht="12.75">
      <c r="D110" s="108" t="s">
        <v>169</v>
      </c>
      <c r="E110" s="98"/>
      <c r="F110" s="104">
        <f>+F111+F113</f>
        <v>0</v>
      </c>
    </row>
    <row r="111" spans="4:6" ht="12.75">
      <c r="D111" s="87"/>
      <c r="E111" s="98" t="s">
        <v>142</v>
      </c>
      <c r="F111" s="78">
        <v>0</v>
      </c>
    </row>
    <row r="112" spans="4:6" ht="12.75">
      <c r="D112" s="87"/>
      <c r="E112" s="98" t="s">
        <v>158</v>
      </c>
      <c r="F112" s="78">
        <v>0</v>
      </c>
    </row>
    <row r="113" spans="4:6" ht="12.75">
      <c r="D113" s="87"/>
      <c r="E113" s="98" t="s">
        <v>143</v>
      </c>
      <c r="F113" s="78">
        <v>0</v>
      </c>
    </row>
    <row r="114" spans="4:6" ht="12.75">
      <c r="D114" s="108" t="s">
        <v>199</v>
      </c>
      <c r="E114" s="98"/>
      <c r="F114" s="104">
        <f>+F115</f>
        <v>0</v>
      </c>
    </row>
    <row r="115" spans="4:6" ht="12.75">
      <c r="D115" s="87"/>
      <c r="E115" s="98" t="s">
        <v>209</v>
      </c>
      <c r="F115" s="78">
        <v>0</v>
      </c>
    </row>
    <row r="116" spans="4:6" ht="12.75">
      <c r="D116" s="108" t="s">
        <v>170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165</v>
      </c>
      <c r="F119" s="78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+F123+F124+F125+F126</f>
        <v>6386.54</v>
      </c>
    </row>
    <row r="123" spans="4:6" ht="12.75">
      <c r="D123" s="97" t="s">
        <v>148</v>
      </c>
      <c r="E123" s="97"/>
      <c r="F123" s="83">
        <v>4330.59</v>
      </c>
    </row>
    <row r="124" spans="4:6" ht="12.75">
      <c r="D124" s="97" t="s">
        <v>149</v>
      </c>
      <c r="E124" s="97"/>
      <c r="F124" s="83">
        <v>102.33</v>
      </c>
    </row>
    <row r="125" spans="4:6" ht="12.75">
      <c r="D125" s="97" t="s">
        <v>150</v>
      </c>
      <c r="E125" s="97"/>
      <c r="F125" s="83">
        <v>257.5</v>
      </c>
    </row>
    <row r="126" spans="4:6" ht="12.75">
      <c r="D126" s="97" t="s">
        <v>159</v>
      </c>
      <c r="E126" s="97"/>
      <c r="F126" s="83">
        <v>1696.12</v>
      </c>
    </row>
    <row r="127" spans="4:6" ht="12.75">
      <c r="D127" s="97" t="s">
        <v>171</v>
      </c>
      <c r="E127" s="97"/>
      <c r="F127" s="83">
        <v>0</v>
      </c>
    </row>
    <row r="128" spans="4:6" ht="12.75">
      <c r="D128" s="97" t="s">
        <v>202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+F134+F141</f>
        <v>0</v>
      </c>
    </row>
    <row r="131" spans="4:6" ht="12.75">
      <c r="D131" s="95" t="s">
        <v>146</v>
      </c>
      <c r="E131" s="90"/>
      <c r="F131" s="104">
        <f>+F132+F133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8" t="s">
        <v>143</v>
      </c>
      <c r="F133" s="78">
        <v>0</v>
      </c>
    </row>
    <row r="134" spans="4:6" ht="12.75">
      <c r="D134" s="108" t="s">
        <v>210</v>
      </c>
      <c r="E134" s="98"/>
      <c r="F134" s="104">
        <f>+F135+F136</f>
        <v>0</v>
      </c>
    </row>
    <row r="135" spans="4:6" ht="12.75">
      <c r="D135" s="87"/>
      <c r="E135" s="98" t="s">
        <v>142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4:6" ht="12.75">
      <c r="D141" s="108" t="s">
        <v>187</v>
      </c>
      <c r="E141" s="98"/>
      <c r="F141" s="104">
        <f>+F144</f>
        <v>0</v>
      </c>
    </row>
    <row r="142" spans="4:6" ht="12.75">
      <c r="D142" s="87"/>
      <c r="E142" s="98" t="s">
        <v>142</v>
      </c>
      <c r="F142" s="78">
        <v>0</v>
      </c>
    </row>
    <row r="143" spans="4:6" ht="12" customHeight="1">
      <c r="D143" s="87"/>
      <c r="E143" s="98" t="s">
        <v>158</v>
      </c>
      <c r="F143" s="78">
        <v>0</v>
      </c>
    </row>
    <row r="144" spans="4:6" ht="12" customHeight="1">
      <c r="D144" s="87"/>
      <c r="E144" s="98" t="s">
        <v>208</v>
      </c>
      <c r="F144" s="78">
        <v>0</v>
      </c>
    </row>
    <row r="145" spans="4:6" ht="12.75" customHeight="1">
      <c r="D145" s="87"/>
      <c r="E145" s="98" t="s">
        <v>143</v>
      </c>
      <c r="F145" s="78">
        <v>0</v>
      </c>
    </row>
    <row r="146" spans="4:6" ht="10.5" customHeight="1">
      <c r="D146" s="108" t="s">
        <v>173</v>
      </c>
      <c r="E146" s="98"/>
      <c r="F146" s="104">
        <f>+F147</f>
        <v>0</v>
      </c>
    </row>
    <row r="147" spans="4:6" ht="10.5" customHeight="1">
      <c r="D147" s="87"/>
      <c r="E147" s="98" t="s">
        <v>142</v>
      </c>
      <c r="F147" s="78">
        <v>0</v>
      </c>
    </row>
    <row r="148" spans="4:6" ht="10.5" customHeight="1">
      <c r="D148" s="87"/>
      <c r="E148" s="98" t="s">
        <v>158</v>
      </c>
      <c r="F148" s="78">
        <v>0</v>
      </c>
    </row>
    <row r="149" spans="4:6" ht="10.5" customHeight="1">
      <c r="D149" s="87"/>
      <c r="E149" s="98" t="s">
        <v>143</v>
      </c>
      <c r="F149" s="78">
        <v>0</v>
      </c>
    </row>
    <row r="150" spans="2:6" ht="12.75">
      <c r="B150" s="43" t="s">
        <v>96</v>
      </c>
      <c r="D150" s="95"/>
      <c r="E150" s="98"/>
      <c r="F150" s="103">
        <f>+F12-F39</f>
        <v>-1692.0099999999984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874015748031497" right="0.7874015748031497" top="0.984251968503937" bottom="0.984251968503937" header="0.5118110236220472" footer="0.5118110236220472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E111" sqref="E1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36495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48576.5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43281.49</v>
      </c>
    </row>
    <row r="15" spans="4:6" ht="12.75">
      <c r="D15" s="84" t="s">
        <v>99</v>
      </c>
      <c r="E15" s="90"/>
      <c r="F15" s="78">
        <v>43281.49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2931.3600000000006</v>
      </c>
    </row>
    <row r="18" spans="3:6" ht="12.75">
      <c r="C18" s="95"/>
      <c r="D18" s="106" t="s">
        <v>180</v>
      </c>
      <c r="E18" s="90"/>
      <c r="F18" s="107">
        <v>1043.16</v>
      </c>
    </row>
    <row r="19" spans="3:6" ht="12.75">
      <c r="C19" s="95"/>
      <c r="D19" s="106" t="s">
        <v>162</v>
      </c>
      <c r="E19" s="90"/>
      <c r="F19" s="107">
        <v>10.89</v>
      </c>
    </row>
    <row r="20" spans="3:6" ht="12.75">
      <c r="C20"/>
      <c r="D20" s="84" t="s">
        <v>222</v>
      </c>
      <c r="E20" s="89"/>
      <c r="F20" s="1">
        <v>38.26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407.98</v>
      </c>
    </row>
    <row r="23" spans="3:6" ht="12.75">
      <c r="C23"/>
      <c r="D23" s="84" t="s">
        <v>102</v>
      </c>
      <c r="E23" s="89"/>
      <c r="F23" s="1">
        <v>888.48</v>
      </c>
    </row>
    <row r="24" spans="3:6" ht="12.75">
      <c r="C24"/>
      <c r="D24" s="84" t="s">
        <v>74</v>
      </c>
      <c r="E24" s="89"/>
      <c r="F24" s="1">
        <v>542.59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2363.65</v>
      </c>
      <c r="H26" s="1"/>
    </row>
    <row r="27" spans="3:6" ht="12.75">
      <c r="C27"/>
      <c r="D27" s="84" t="s">
        <v>104</v>
      </c>
      <c r="E27" s="89"/>
      <c r="F27" s="1">
        <v>36.25</v>
      </c>
    </row>
    <row r="28" spans="3:6" ht="12.75">
      <c r="C28"/>
      <c r="D28" s="84" t="s">
        <v>106</v>
      </c>
      <c r="E28" s="89"/>
      <c r="F28" s="1">
        <v>2250</v>
      </c>
    </row>
    <row r="29" spans="3:6" ht="12.75">
      <c r="C29"/>
      <c r="D29" s="84" t="s">
        <v>223</v>
      </c>
      <c r="E29" s="89"/>
      <c r="F29" s="1">
        <v>3</v>
      </c>
    </row>
    <row r="30" spans="3:6" ht="12.75">
      <c r="C30"/>
      <c r="D30" s="84" t="s">
        <v>178</v>
      </c>
      <c r="E30" s="89"/>
      <c r="F30" s="1">
        <v>11.01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13.39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15</v>
      </c>
    </row>
    <row r="35" spans="3:6" ht="12.75">
      <c r="C35"/>
      <c r="D35" s="84" t="s">
        <v>196</v>
      </c>
      <c r="E35" s="89"/>
      <c r="F35" s="1">
        <v>10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+F40+F60+F67+F92+F97+F128</f>
        <v>28703.18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14031.81</v>
      </c>
    </row>
    <row r="41" spans="4:6" ht="12.75">
      <c r="D41" s="95" t="s">
        <v>108</v>
      </c>
      <c r="E41" s="90"/>
      <c r="F41" s="104">
        <f>+F42+F43+F44+F45+F46+F47+F48+F50+F51+F52</f>
        <v>9340.279999999999</v>
      </c>
    </row>
    <row r="42" spans="4:6" ht="12.75">
      <c r="D42" s="95"/>
      <c r="E42" s="94" t="s">
        <v>224</v>
      </c>
      <c r="F42" s="107">
        <v>4017.13</v>
      </c>
    </row>
    <row r="43" spans="4:6" ht="12.75">
      <c r="D43" s="95"/>
      <c r="E43" s="94" t="s">
        <v>109</v>
      </c>
      <c r="F43" s="107">
        <v>355.4</v>
      </c>
    </row>
    <row r="44" spans="4:6" ht="12.75">
      <c r="D44" s="87"/>
      <c r="E44" s="97" t="s">
        <v>181</v>
      </c>
      <c r="F44" s="83">
        <v>149.75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12.75</v>
      </c>
    </row>
    <row r="47" spans="4:6" ht="12.75">
      <c r="D47" s="87"/>
      <c r="E47" s="98" t="s">
        <v>161</v>
      </c>
      <c r="F47" s="78">
        <v>1066.2</v>
      </c>
    </row>
    <row r="48" spans="4:6" ht="12.75">
      <c r="D48" s="87"/>
      <c r="E48" s="98" t="s">
        <v>183</v>
      </c>
      <c r="F48" s="78">
        <v>329.76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41.28</v>
      </c>
    </row>
    <row r="51" spans="4:6" ht="12.75">
      <c r="D51" s="87"/>
      <c r="E51" s="98" t="s">
        <v>110</v>
      </c>
      <c r="F51" s="78">
        <v>3182.83</v>
      </c>
    </row>
    <row r="52" spans="4:6" ht="12.75">
      <c r="D52" s="87"/>
      <c r="E52" s="98" t="s">
        <v>111</v>
      </c>
      <c r="F52" s="78">
        <f>333.3-168.12</f>
        <v>165.18</v>
      </c>
    </row>
    <row r="53" spans="4:6" ht="12.75">
      <c r="D53" s="95" t="s">
        <v>112</v>
      </c>
      <c r="E53" s="90"/>
      <c r="F53" s="104">
        <f>+F54+F55</f>
        <v>2830.13</v>
      </c>
    </row>
    <row r="54" spans="4:6" ht="12.75">
      <c r="D54" s="95"/>
      <c r="E54" s="98" t="s">
        <v>113</v>
      </c>
      <c r="F54" s="78">
        <v>529.38</v>
      </c>
    </row>
    <row r="55" spans="4:6" ht="12.75">
      <c r="D55" s="95"/>
      <c r="E55" s="98" t="s">
        <v>114</v>
      </c>
      <c r="F55" s="78">
        <v>2300.75</v>
      </c>
    </row>
    <row r="56" spans="4:6" ht="12.75">
      <c r="D56" s="95" t="s">
        <v>115</v>
      </c>
      <c r="E56" s="98"/>
      <c r="F56" s="104">
        <f>+F57+F58</f>
        <v>1861.4</v>
      </c>
    </row>
    <row r="57" spans="4:6" ht="12.75">
      <c r="D57" s="95"/>
      <c r="E57" s="98" t="s">
        <v>116</v>
      </c>
      <c r="F57" s="78">
        <v>898</v>
      </c>
    </row>
    <row r="58" spans="4:6" ht="12.75">
      <c r="D58" s="95"/>
      <c r="E58" s="98" t="s">
        <v>117</v>
      </c>
      <c r="F58" s="78">
        <v>963.4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+F61+F62+F64+F65</f>
        <v>609.6800000000001</v>
      </c>
    </row>
    <row r="61" spans="2:6" ht="12.75">
      <c r="B61" s="69"/>
      <c r="C61" s="95"/>
      <c r="D61" s="98" t="s">
        <v>119</v>
      </c>
      <c r="E61" s="98"/>
      <c r="F61" s="78">
        <v>221.08</v>
      </c>
    </row>
    <row r="62" spans="2:6" ht="12.75">
      <c r="B62" s="69"/>
      <c r="C62" s="95"/>
      <c r="D62" s="98" t="s">
        <v>120</v>
      </c>
      <c r="E62" s="98"/>
      <c r="F62" s="78">
        <v>388.6</v>
      </c>
    </row>
    <row r="63" spans="2:6" ht="12.75">
      <c r="B63" s="69"/>
      <c r="C63" s="95"/>
      <c r="D63" s="98" t="s">
        <v>121</v>
      </c>
      <c r="E63" s="98"/>
      <c r="F63" s="78">
        <v>0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3686.51</v>
      </c>
    </row>
    <row r="68" spans="3:6" ht="12.75">
      <c r="C68" s="95"/>
      <c r="D68" s="98" t="s">
        <v>125</v>
      </c>
      <c r="E68" s="98"/>
      <c r="F68" s="78">
        <v>165.99</v>
      </c>
    </row>
    <row r="69" spans="3:6" ht="12.75">
      <c r="C69" s="95"/>
      <c r="D69" s="98" t="s">
        <v>77</v>
      </c>
      <c r="E69" s="98"/>
      <c r="F69" s="78">
        <v>21.6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79.67</v>
      </c>
    </row>
    <row r="72" spans="3:6" ht="12.75">
      <c r="C72" s="95"/>
      <c r="D72" s="98" t="s">
        <v>154</v>
      </c>
      <c r="E72" s="98"/>
      <c r="F72" s="78">
        <v>211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46</v>
      </c>
    </row>
    <row r="75" spans="3:6" ht="12.75">
      <c r="C75" s="95"/>
      <c r="D75" s="98" t="s">
        <v>127</v>
      </c>
      <c r="E75" s="98"/>
      <c r="F75" s="78">
        <v>146.74</v>
      </c>
    </row>
    <row r="76" spans="3:6" ht="12.75">
      <c r="C76" s="95"/>
      <c r="D76" s="98" t="s">
        <v>128</v>
      </c>
      <c r="E76" s="98"/>
      <c r="F76" s="78">
        <v>447.43</v>
      </c>
    </row>
    <row r="77" spans="3:6" ht="12.75">
      <c r="C77" s="95"/>
      <c r="D77" s="98" t="s">
        <v>129</v>
      </c>
      <c r="E77" s="98"/>
      <c r="F77" s="78">
        <v>7.9</v>
      </c>
    </row>
    <row r="78" spans="3:6" ht="12.75">
      <c r="C78" s="95"/>
      <c r="D78" s="98" t="s">
        <v>130</v>
      </c>
      <c r="E78" s="98"/>
      <c r="F78" s="78">
        <v>179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21.8</v>
      </c>
    </row>
    <row r="81" spans="3:6" ht="12.75">
      <c r="C81" s="95"/>
      <c r="D81" s="98" t="s">
        <v>133</v>
      </c>
      <c r="E81" s="98"/>
      <c r="F81" s="78">
        <v>56</v>
      </c>
    </row>
    <row r="82" spans="3:6" ht="12.75">
      <c r="C82" s="95"/>
      <c r="D82" s="98" t="s">
        <v>134</v>
      </c>
      <c r="E82" s="98"/>
      <c r="F82" s="1">
        <v>26</v>
      </c>
    </row>
    <row r="83" spans="3:6" ht="12.75">
      <c r="C83" s="95"/>
      <c r="D83" s="98" t="s">
        <v>225</v>
      </c>
      <c r="E83" s="98"/>
      <c r="F83" s="1">
        <v>394.94</v>
      </c>
    </row>
    <row r="84" spans="3:6" ht="12.75">
      <c r="C84" s="95"/>
      <c r="D84" s="98" t="s">
        <v>226</v>
      </c>
      <c r="E84" s="98"/>
      <c r="F84" s="1">
        <v>285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185</v>
      </c>
    </row>
    <row r="87" spans="3:6" ht="12.75">
      <c r="C87" s="95"/>
      <c r="D87" s="98" t="s">
        <v>221</v>
      </c>
      <c r="E87" s="98"/>
      <c r="F87" s="1">
        <v>299.37</v>
      </c>
    </row>
    <row r="88" spans="3:6" ht="12.75">
      <c r="C88" s="95"/>
      <c r="D88" s="98" t="s">
        <v>135</v>
      </c>
      <c r="E88" s="98"/>
      <c r="F88" s="1">
        <v>678.84</v>
      </c>
    </row>
    <row r="89" spans="3:6" ht="12.75">
      <c r="C89" s="95"/>
      <c r="D89" s="98" t="s">
        <v>136</v>
      </c>
      <c r="E89" s="98"/>
      <c r="F89" s="1">
        <v>5.2</v>
      </c>
    </row>
    <row r="90" spans="3:6" ht="12.75">
      <c r="C90" s="95"/>
      <c r="D90" s="98" t="s">
        <v>137</v>
      </c>
      <c r="E90" s="98"/>
      <c r="F90" s="1">
        <v>255.03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1646.04</v>
      </c>
    </row>
    <row r="93" spans="3:6" ht="12.75">
      <c r="C93" s="95"/>
      <c r="D93" s="98" t="s">
        <v>139</v>
      </c>
      <c r="E93" s="98"/>
      <c r="F93" s="1">
        <v>122.8</v>
      </c>
    </row>
    <row r="94" spans="3:6" ht="12.75">
      <c r="C94" s="95"/>
      <c r="D94" s="98" t="s">
        <v>85</v>
      </c>
      <c r="E94" s="98"/>
      <c r="F94" s="1">
        <v>943.24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+F98+F106</f>
        <v>2267.65</v>
      </c>
    </row>
    <row r="98" spans="4:6" ht="12.75">
      <c r="D98" s="95" t="s">
        <v>207</v>
      </c>
      <c r="E98" s="90"/>
      <c r="F98" s="104">
        <f>+F99+F100+F101+F103+F105</f>
        <v>2073.13</v>
      </c>
    </row>
    <row r="99" spans="4:6" ht="12.75">
      <c r="D99" s="95"/>
      <c r="E99" s="94" t="s">
        <v>77</v>
      </c>
      <c r="F99" s="107">
        <v>35.75</v>
      </c>
    </row>
    <row r="100" spans="4:6" ht="12.75">
      <c r="D100" s="87"/>
      <c r="E100" s="97" t="s">
        <v>142</v>
      </c>
      <c r="F100" s="83">
        <v>495</v>
      </c>
    </row>
    <row r="101" spans="4:6" ht="12.75">
      <c r="D101" s="87"/>
      <c r="E101" s="97" t="s">
        <v>158</v>
      </c>
      <c r="F101" s="83">
        <v>251.68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1180.7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110</v>
      </c>
    </row>
    <row r="106" spans="4:6" ht="12.75">
      <c r="D106" s="108" t="s">
        <v>157</v>
      </c>
      <c r="E106" s="98"/>
      <c r="F106" s="104">
        <f>+F107+F108+F109</f>
        <v>194.52</v>
      </c>
    </row>
    <row r="107" spans="4:6" ht="12.75">
      <c r="D107" s="87"/>
      <c r="E107" s="98" t="s">
        <v>142</v>
      </c>
      <c r="F107" s="78">
        <v>82.5</v>
      </c>
    </row>
    <row r="108" spans="4:6" ht="12.75">
      <c r="D108" s="87"/>
      <c r="E108" s="98" t="s">
        <v>158</v>
      </c>
      <c r="F108" s="78">
        <v>52.5</v>
      </c>
    </row>
    <row r="109" spans="4:6" ht="12.75">
      <c r="D109" s="87"/>
      <c r="E109" s="98" t="s">
        <v>228</v>
      </c>
      <c r="F109" s="78">
        <v>59.52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170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165</v>
      </c>
      <c r="F125" s="78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87"/>
      <c r="E127" s="98"/>
      <c r="F127" s="78"/>
    </row>
    <row r="128" spans="3:6" ht="12.75">
      <c r="C128" s="95" t="s">
        <v>144</v>
      </c>
      <c r="D128" s="95"/>
      <c r="E128" s="90"/>
      <c r="F128" s="104">
        <f>+F129+F130+F131+F132</f>
        <v>6461.49</v>
      </c>
    </row>
    <row r="129" spans="4:6" ht="12.75">
      <c r="D129" s="97" t="s">
        <v>148</v>
      </c>
      <c r="E129" s="97"/>
      <c r="F129" s="83">
        <v>4347.66</v>
      </c>
    </row>
    <row r="130" spans="4:6" ht="12.75">
      <c r="D130" s="97" t="s">
        <v>149</v>
      </c>
      <c r="E130" s="97"/>
      <c r="F130" s="83">
        <v>156.72</v>
      </c>
    </row>
    <row r="131" spans="4:6" ht="12.75">
      <c r="D131" s="97" t="s">
        <v>150</v>
      </c>
      <c r="E131" s="97"/>
      <c r="F131" s="83">
        <v>256.75</v>
      </c>
    </row>
    <row r="132" spans="4:6" ht="12.75">
      <c r="D132" s="97" t="s">
        <v>159</v>
      </c>
      <c r="E132" s="97"/>
      <c r="F132" s="83">
        <v>1700.36</v>
      </c>
    </row>
    <row r="133" spans="4:6" ht="12.75">
      <c r="D133" s="97" t="s">
        <v>171</v>
      </c>
      <c r="E133" s="97"/>
      <c r="F133" s="83">
        <v>0</v>
      </c>
    </row>
    <row r="134" spans="4:6" ht="12.75">
      <c r="D134" s="97" t="s">
        <v>202</v>
      </c>
      <c r="E134" s="97"/>
      <c r="F134" s="83">
        <v>0</v>
      </c>
    </row>
    <row r="135" spans="4:6" ht="12.75">
      <c r="D135" s="87"/>
      <c r="E135" s="98"/>
      <c r="F135" s="78"/>
    </row>
    <row r="136" spans="3:6" ht="12.75">
      <c r="C136" s="95" t="s">
        <v>145</v>
      </c>
      <c r="D136" s="87"/>
      <c r="E136" s="98"/>
      <c r="F136" s="104">
        <v>0</v>
      </c>
    </row>
    <row r="137" spans="4:6" ht="12.75">
      <c r="D137" s="95" t="s">
        <v>146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210</v>
      </c>
      <c r="E140" s="98"/>
      <c r="F140" s="104">
        <f>+F141+F142</f>
        <v>0</v>
      </c>
    </row>
    <row r="141" spans="4:6" ht="12.75">
      <c r="D141" s="87"/>
      <c r="E141" s="98" t="s">
        <v>142</v>
      </c>
      <c r="F141" s="78">
        <v>0</v>
      </c>
    </row>
    <row r="142" spans="4:6" ht="12.75">
      <c r="D142" s="87"/>
      <c r="E142" s="98" t="s">
        <v>143</v>
      </c>
      <c r="F142" s="78">
        <v>0</v>
      </c>
    </row>
    <row r="143" spans="4:6" ht="12.75">
      <c r="D143" s="95" t="s">
        <v>147</v>
      </c>
      <c r="E143" s="90"/>
      <c r="F143" s="104">
        <f>+F144+F145</f>
        <v>0</v>
      </c>
    </row>
    <row r="144" spans="4:6" ht="12.75">
      <c r="D144" s="87"/>
      <c r="E144" s="97" t="s">
        <v>142</v>
      </c>
      <c r="F144" s="83">
        <v>0</v>
      </c>
    </row>
    <row r="145" spans="4:6" ht="12.75">
      <c r="D145" s="87"/>
      <c r="E145" s="97" t="s">
        <v>158</v>
      </c>
      <c r="F145" s="83">
        <v>0</v>
      </c>
    </row>
    <row r="146" spans="4:6" ht="12.75">
      <c r="D146" s="87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+F12-F38</f>
        <v>19873.32</v>
      </c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7">
      <selection activeCell="G18" sqref="G1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36526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24763.68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21690.5</v>
      </c>
    </row>
    <row r="15" spans="4:6" ht="12.75">
      <c r="D15" s="84" t="s">
        <v>99</v>
      </c>
      <c r="E15" s="90"/>
      <c r="F15" s="78">
        <v>21690.5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2471.59</v>
      </c>
    </row>
    <row r="18" spans="3:6" ht="12.75">
      <c r="C18" s="95"/>
      <c r="D18" s="106" t="s">
        <v>180</v>
      </c>
      <c r="E18" s="90"/>
      <c r="F18" s="107">
        <v>731</v>
      </c>
    </row>
    <row r="19" spans="3:6" ht="12.75">
      <c r="C19" s="95"/>
      <c r="D19" s="106" t="s">
        <v>162</v>
      </c>
      <c r="E19" s="90"/>
      <c r="F19" s="107">
        <v>9.38</v>
      </c>
    </row>
    <row r="20" spans="3:6" ht="12.75">
      <c r="C20"/>
      <c r="D20" s="84" t="s">
        <v>229</v>
      </c>
      <c r="E20" s="89"/>
      <c r="F20" s="1">
        <v>0.05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242.03</v>
      </c>
    </row>
    <row r="23" spans="3:6" ht="12.75">
      <c r="C23"/>
      <c r="D23" s="84" t="s">
        <v>102</v>
      </c>
      <c r="E23" s="89"/>
      <c r="F23" s="1">
        <v>944.33</v>
      </c>
    </row>
    <row r="24" spans="3:6" ht="12.75">
      <c r="C24"/>
      <c r="D24" s="84" t="s">
        <v>74</v>
      </c>
      <c r="E24" s="89"/>
      <c r="F24" s="1">
        <v>544.8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601.59</v>
      </c>
      <c r="H26" s="1"/>
    </row>
    <row r="27" spans="3:6" ht="12.75">
      <c r="C27"/>
      <c r="D27" s="84" t="s">
        <v>104</v>
      </c>
      <c r="E27" s="89"/>
      <c r="F27" s="1">
        <v>36.1</v>
      </c>
    </row>
    <row r="28" spans="3:6" ht="12.75">
      <c r="C28"/>
      <c r="D28" s="84" t="s">
        <v>106</v>
      </c>
      <c r="E28" s="89"/>
      <c r="F28" s="1">
        <v>517.5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10.35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3.64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9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+F40+F60+F67+F92+F97+F123+F131</f>
        <v>20272.54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6520.54</v>
      </c>
    </row>
    <row r="41" spans="4:6" ht="12.75">
      <c r="D41" s="95" t="s">
        <v>108</v>
      </c>
      <c r="E41" s="90"/>
      <c r="F41" s="104">
        <f>+F42+F43+F44+F45+F46+F47+F48+F50+F51+F52</f>
        <v>4555.24</v>
      </c>
    </row>
    <row r="42" spans="4:6" ht="12.75">
      <c r="D42" s="95"/>
      <c r="E42" s="94" t="s">
        <v>224</v>
      </c>
      <c r="F42" s="107">
        <v>0</v>
      </c>
    </row>
    <row r="43" spans="4:6" ht="12.75">
      <c r="D43" s="95"/>
      <c r="E43" s="94" t="s">
        <v>109</v>
      </c>
      <c r="F43" s="107">
        <v>0</v>
      </c>
    </row>
    <row r="44" spans="4:6" ht="12.75">
      <c r="D44" s="87"/>
      <c r="E44" s="97" t="s">
        <v>181</v>
      </c>
      <c r="F44" s="83">
        <v>132.11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3.6</v>
      </c>
    </row>
    <row r="47" spans="4:6" ht="12.75">
      <c r="D47" s="87"/>
      <c r="E47" s="98" t="s">
        <v>161</v>
      </c>
      <c r="F47" s="78">
        <v>980.66</v>
      </c>
    </row>
    <row r="48" spans="4:6" ht="12.75">
      <c r="D48" s="87"/>
      <c r="E48" s="98" t="s">
        <v>183</v>
      </c>
      <c r="F48" s="78">
        <v>329.1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50.84</v>
      </c>
    </row>
    <row r="51" spans="4:6" ht="12.75">
      <c r="D51" s="87"/>
      <c r="E51" s="98" t="s">
        <v>110</v>
      </c>
      <c r="F51" s="78">
        <v>2987.43</v>
      </c>
    </row>
    <row r="52" spans="4:6" ht="12.75">
      <c r="D52" s="87"/>
      <c r="E52" s="98" t="s">
        <v>111</v>
      </c>
      <c r="F52" s="78">
        <v>51.5</v>
      </c>
    </row>
    <row r="53" spans="4:6" ht="12.75">
      <c r="D53" s="95" t="s">
        <v>112</v>
      </c>
      <c r="E53" s="90"/>
      <c r="F53" s="104">
        <f>+F54+F55</f>
        <v>1483.8</v>
      </c>
    </row>
    <row r="54" spans="4:6" ht="12.75">
      <c r="D54" s="95"/>
      <c r="E54" s="98" t="s">
        <v>113</v>
      </c>
      <c r="F54" s="78">
        <v>354.33</v>
      </c>
    </row>
    <row r="55" spans="4:6" ht="12.75">
      <c r="D55" s="95"/>
      <c r="E55" s="98" t="s">
        <v>114</v>
      </c>
      <c r="F55" s="78">
        <v>1129.47</v>
      </c>
    </row>
    <row r="56" spans="4:6" ht="12.75">
      <c r="D56" s="95" t="s">
        <v>115</v>
      </c>
      <c r="E56" s="98"/>
      <c r="F56" s="104">
        <f>+F57+F58</f>
        <v>481.5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 t="s">
        <v>117</v>
      </c>
      <c r="F58" s="78">
        <v>32.5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709.9200000000001</v>
      </c>
    </row>
    <row r="61" spans="2:6" ht="12.75">
      <c r="B61" s="69"/>
      <c r="C61" s="95"/>
      <c r="D61" s="98" t="s">
        <v>119</v>
      </c>
      <c r="E61" s="98"/>
      <c r="F61" s="78">
        <v>171.66</v>
      </c>
    </row>
    <row r="62" spans="2:6" ht="12.75">
      <c r="B62" s="69"/>
      <c r="C62" s="95"/>
      <c r="D62" s="98" t="s">
        <v>120</v>
      </c>
      <c r="E62" s="98"/>
      <c r="F62" s="78">
        <v>508.66</v>
      </c>
    </row>
    <row r="63" spans="2:6" ht="12.75">
      <c r="B63" s="69"/>
      <c r="C63" s="95"/>
      <c r="D63" s="98" t="s">
        <v>121</v>
      </c>
      <c r="E63" s="98"/>
      <c r="F63" s="78">
        <v>29.6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2506.9900000000002</v>
      </c>
    </row>
    <row r="68" spans="3:6" ht="12.75">
      <c r="C68" s="95"/>
      <c r="D68" s="98" t="s">
        <v>125</v>
      </c>
      <c r="E68" s="98"/>
      <c r="F68" s="78">
        <v>177.89</v>
      </c>
    </row>
    <row r="69" spans="3:6" ht="12.75">
      <c r="C69" s="95"/>
      <c r="D69" s="98" t="s">
        <v>77</v>
      </c>
      <c r="E69" s="98"/>
      <c r="F69" s="78">
        <v>152.67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81.62</v>
      </c>
    </row>
    <row r="72" spans="3:6" ht="12.75">
      <c r="C72" s="95"/>
      <c r="D72" s="98" t="s">
        <v>154</v>
      </c>
      <c r="E72" s="98"/>
      <c r="F72" s="78">
        <v>170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53.01</v>
      </c>
    </row>
    <row r="75" spans="3:6" ht="12.75">
      <c r="C75" s="95"/>
      <c r="D75" s="98" t="s">
        <v>127</v>
      </c>
      <c r="E75" s="98"/>
      <c r="F75" s="78">
        <v>208.5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127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51.91</v>
      </c>
    </row>
    <row r="81" spans="3:6" ht="12.75">
      <c r="C81" s="95"/>
      <c r="D81" s="98" t="s">
        <v>133</v>
      </c>
      <c r="E81" s="98"/>
      <c r="F81" s="78">
        <v>41.7</v>
      </c>
    </row>
    <row r="82" spans="3:6" ht="12.75">
      <c r="C82" s="95"/>
      <c r="D82" s="98" t="s">
        <v>134</v>
      </c>
      <c r="E82" s="98"/>
      <c r="F82" s="1">
        <v>93.88</v>
      </c>
    </row>
    <row r="83" spans="3:6" ht="12.75">
      <c r="C83" s="95"/>
      <c r="D83" s="98" t="s">
        <v>230</v>
      </c>
      <c r="E83" s="98"/>
      <c r="F83" s="1">
        <v>43.04</v>
      </c>
    </row>
    <row r="84" spans="3:6" ht="12.75">
      <c r="C84" s="95"/>
      <c r="D84" s="98" t="s">
        <v>231</v>
      </c>
      <c r="E84" s="98"/>
      <c r="F84" s="1">
        <v>19.8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40</v>
      </c>
    </row>
    <row r="87" spans="3:6" ht="12.75">
      <c r="C87" s="95"/>
      <c r="D87" s="98" t="s">
        <v>221</v>
      </c>
      <c r="E87" s="98"/>
      <c r="F87" s="1">
        <v>173.69</v>
      </c>
    </row>
    <row r="88" spans="3:6" ht="12.75">
      <c r="C88" s="95"/>
      <c r="D88" s="98" t="s">
        <v>135</v>
      </c>
      <c r="E88" s="98"/>
      <c r="F88" s="1">
        <v>693.78</v>
      </c>
    </row>
    <row r="89" spans="3:6" ht="12.75">
      <c r="C89" s="95"/>
      <c r="D89" s="98" t="s">
        <v>136</v>
      </c>
      <c r="E89" s="98"/>
      <c r="F89" s="1">
        <v>21</v>
      </c>
    </row>
    <row r="90" spans="3:6" ht="12.75">
      <c r="C90" s="95"/>
      <c r="D90" s="98" t="s">
        <v>137</v>
      </c>
      <c r="E90" s="98"/>
      <c r="F90" s="1">
        <v>183.5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1159.6599999999999</v>
      </c>
    </row>
    <row r="93" spans="3:6" ht="12.75">
      <c r="C93" s="95"/>
      <c r="D93" s="98" t="s">
        <v>139</v>
      </c>
      <c r="E93" s="98"/>
      <c r="F93" s="1">
        <v>83.8</v>
      </c>
    </row>
    <row r="94" spans="3:6" ht="12.75">
      <c r="C94" s="95"/>
      <c r="D94" s="98" t="s">
        <v>85</v>
      </c>
      <c r="E94" s="98"/>
      <c r="F94" s="1">
        <v>1075.86</v>
      </c>
    </row>
    <row r="95" spans="3:6" ht="12.75">
      <c r="C95" s="95"/>
      <c r="D95" s="98" t="s">
        <v>140</v>
      </c>
      <c r="E95" s="98"/>
      <c r="F95" s="1">
        <v>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+F116</f>
        <v>320.6</v>
      </c>
    </row>
    <row r="98" spans="4:6" ht="12.75">
      <c r="D98" s="95" t="s">
        <v>207</v>
      </c>
      <c r="E98" s="90"/>
      <c r="F98" s="104">
        <f>+F99+F100+F101+F103+F105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87"/>
      <c r="E100" s="97" t="s">
        <v>142</v>
      </c>
      <c r="F100" s="83">
        <v>0</v>
      </c>
    </row>
    <row r="101" spans="4:6" ht="12.75">
      <c r="D101" s="87"/>
      <c r="E101" s="97" t="s">
        <v>158</v>
      </c>
      <c r="F101" s="83">
        <v>0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142</v>
      </c>
      <c r="F107" s="78">
        <v>0</v>
      </c>
    </row>
    <row r="108" spans="4:6" ht="12.75">
      <c r="D108" s="87"/>
      <c r="E108" s="98" t="s">
        <v>158</v>
      </c>
      <c r="F108" s="78">
        <v>0</v>
      </c>
    </row>
    <row r="109" spans="4:6" ht="12.75">
      <c r="D109" s="87"/>
      <c r="E109" s="98" t="s">
        <v>123</v>
      </c>
      <c r="F109" s="78">
        <v>0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320.6</v>
      </c>
    </row>
    <row r="117" spans="4:6" ht="12.75">
      <c r="D117" s="87"/>
      <c r="E117" s="98" t="s">
        <v>142</v>
      </c>
      <c r="F117" s="78">
        <v>123.75</v>
      </c>
    </row>
    <row r="118" spans="4:6" ht="12.75">
      <c r="D118" s="87"/>
      <c r="E118" s="98" t="s">
        <v>158</v>
      </c>
      <c r="F118" s="78">
        <v>179.85</v>
      </c>
    </row>
    <row r="119" spans="4:6" ht="12.75">
      <c r="D119" s="87"/>
      <c r="E119" s="98" t="s">
        <v>143</v>
      </c>
      <c r="F119" s="78">
        <v>17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+F124+F125+F126+F127</f>
        <v>6469.870000000001</v>
      </c>
    </row>
    <row r="124" spans="4:6" ht="12.75">
      <c r="D124" s="97" t="s">
        <v>148</v>
      </c>
      <c r="E124" s="97"/>
      <c r="F124" s="83">
        <v>4338.1</v>
      </c>
    </row>
    <row r="125" spans="4:6" ht="12.75">
      <c r="D125" s="97" t="s">
        <v>149</v>
      </c>
      <c r="E125" s="97"/>
      <c r="F125" s="83">
        <v>156.54</v>
      </c>
    </row>
    <row r="126" spans="4:6" ht="12.75">
      <c r="D126" s="97" t="s">
        <v>150</v>
      </c>
      <c r="E126" s="97"/>
      <c r="F126" s="83">
        <v>257.25</v>
      </c>
    </row>
    <row r="127" spans="4:6" ht="12.75">
      <c r="D127" s="97" t="s">
        <v>159</v>
      </c>
      <c r="E127" s="97"/>
      <c r="F127" s="83">
        <v>1717.98</v>
      </c>
    </row>
    <row r="128" spans="4:6" ht="12.75">
      <c r="D128" s="97" t="s">
        <v>171</v>
      </c>
      <c r="E128" s="97"/>
      <c r="F128" s="83">
        <v>0</v>
      </c>
    </row>
    <row r="129" spans="4:6" ht="12.75">
      <c r="D129" s="97" t="s">
        <v>202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+F132+F135+F138+F142+F146</f>
        <v>2584.96</v>
      </c>
    </row>
    <row r="132" spans="4:6" ht="12.75">
      <c r="D132" s="95" t="s">
        <v>146</v>
      </c>
      <c r="E132" s="90"/>
      <c r="F132" s="104">
        <f>+F133+F134</f>
        <v>313.13</v>
      </c>
    </row>
    <row r="133" spans="4:6" ht="12.75">
      <c r="D133" s="87"/>
      <c r="E133" s="97" t="s">
        <v>142</v>
      </c>
      <c r="F133" s="83">
        <v>73.33</v>
      </c>
    </row>
    <row r="134" spans="4:6" ht="12.75">
      <c r="D134" s="87"/>
      <c r="E134" s="98" t="s">
        <v>143</v>
      </c>
      <c r="F134" s="78">
        <v>239.8</v>
      </c>
    </row>
    <row r="135" spans="4:6" ht="12.75">
      <c r="D135" s="108" t="s">
        <v>210</v>
      </c>
      <c r="E135" s="98"/>
      <c r="F135" s="104">
        <f>+F136+F137</f>
        <v>449.36</v>
      </c>
    </row>
    <row r="136" spans="4:6" ht="12.75">
      <c r="D136" s="87"/>
      <c r="E136" s="98" t="s">
        <v>142</v>
      </c>
      <c r="F136" s="78">
        <v>55</v>
      </c>
    </row>
    <row r="137" spans="4:6" ht="12.75">
      <c r="D137" s="87"/>
      <c r="E137" s="98" t="s">
        <v>143</v>
      </c>
      <c r="F137" s="78">
        <v>394.36</v>
      </c>
    </row>
    <row r="138" spans="4:6" ht="12.75">
      <c r="D138" s="95" t="s">
        <v>147</v>
      </c>
      <c r="E138" s="90"/>
      <c r="F138" s="104">
        <f>+F139+F140+F141</f>
        <v>677.61</v>
      </c>
    </row>
    <row r="139" spans="4:6" ht="12.75">
      <c r="D139" s="87"/>
      <c r="E139" s="97" t="s">
        <v>142</v>
      </c>
      <c r="F139" s="83">
        <v>73.34</v>
      </c>
    </row>
    <row r="140" spans="4:6" ht="12.75">
      <c r="D140" s="87"/>
      <c r="E140" s="97" t="s">
        <v>158</v>
      </c>
      <c r="F140" s="83">
        <v>239.8</v>
      </c>
    </row>
    <row r="141" spans="4:6" ht="12.75">
      <c r="D141" s="87"/>
      <c r="E141" s="98" t="s">
        <v>143</v>
      </c>
      <c r="F141" s="78">
        <v>364.47</v>
      </c>
    </row>
    <row r="142" spans="3:6" ht="12.75">
      <c r="C142" s="111"/>
      <c r="D142" s="108" t="s">
        <v>160</v>
      </c>
      <c r="E142" s="98"/>
      <c r="F142" s="104">
        <f>+F143+F144+F145</f>
        <v>707.0600000000001</v>
      </c>
    </row>
    <row r="143" spans="4:6" ht="12.75">
      <c r="D143" s="87"/>
      <c r="E143" s="98" t="s">
        <v>142</v>
      </c>
      <c r="F143" s="78">
        <v>252.08</v>
      </c>
    </row>
    <row r="144" spans="4:6" ht="12.75">
      <c r="D144" s="87"/>
      <c r="E144" s="98" t="s">
        <v>158</v>
      </c>
      <c r="F144" s="78">
        <v>419.65</v>
      </c>
    </row>
    <row r="145" spans="4:6" ht="12.75">
      <c r="D145" s="87"/>
      <c r="E145" s="98" t="s">
        <v>143</v>
      </c>
      <c r="F145" s="78">
        <v>35.33</v>
      </c>
    </row>
    <row r="146" spans="4:6" ht="12.75">
      <c r="D146" s="108" t="s">
        <v>232</v>
      </c>
      <c r="E146" s="98"/>
      <c r="F146" s="104">
        <f>+F147+F148</f>
        <v>437.8</v>
      </c>
    </row>
    <row r="147" spans="4:6" ht="12.75">
      <c r="D147" s="87"/>
      <c r="E147" s="98" t="s">
        <v>142</v>
      </c>
      <c r="F147" s="78">
        <v>55</v>
      </c>
    </row>
    <row r="148" spans="4:6" ht="12.75">
      <c r="D148" s="87"/>
      <c r="E148" s="98" t="s">
        <v>143</v>
      </c>
      <c r="F148" s="78">
        <v>382.8</v>
      </c>
    </row>
    <row r="149" spans="4:6" ht="10.5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4491.139999999999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6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36557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24210.74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21707.81</v>
      </c>
    </row>
    <row r="15" spans="4:6" ht="12.75">
      <c r="D15" s="84" t="s">
        <v>99</v>
      </c>
      <c r="E15" s="90"/>
      <c r="F15" s="78">
        <v>21707.81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2450.0299999999997</v>
      </c>
    </row>
    <row r="18" spans="3:6" ht="12.75">
      <c r="C18" s="95"/>
      <c r="D18" s="106" t="s">
        <v>180</v>
      </c>
      <c r="E18" s="90"/>
      <c r="F18" s="107">
        <v>730</v>
      </c>
    </row>
    <row r="19" spans="3:6" ht="12.75">
      <c r="C19" s="95"/>
      <c r="D19" s="106" t="s">
        <v>162</v>
      </c>
      <c r="E19" s="90"/>
      <c r="F19" s="107">
        <v>77.62</v>
      </c>
    </row>
    <row r="20" spans="3:6" ht="12.75">
      <c r="C20"/>
      <c r="D20" s="84" t="s">
        <v>233</v>
      </c>
      <c r="E20" s="89"/>
      <c r="F20" s="1">
        <v>0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242.61</v>
      </c>
    </row>
    <row r="23" spans="3:6" ht="12.75">
      <c r="C23"/>
      <c r="D23" s="84" t="s">
        <v>102</v>
      </c>
      <c r="E23" s="89"/>
      <c r="F23" s="1">
        <v>858.31</v>
      </c>
    </row>
    <row r="24" spans="3:6" ht="12.75">
      <c r="C24"/>
      <c r="D24" s="84" t="s">
        <v>74</v>
      </c>
      <c r="E24" s="89"/>
      <c r="F24" s="1">
        <v>541.49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52.9</v>
      </c>
      <c r="H26" s="1"/>
    </row>
    <row r="27" spans="3:6" ht="12.75">
      <c r="C27"/>
      <c r="D27" s="84" t="s">
        <v>104</v>
      </c>
      <c r="E27" s="89"/>
      <c r="F27" s="1">
        <v>52.9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0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0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+F40+F59+F64+F91+F96+F120+F126</f>
        <v>35813.23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6620.4</v>
      </c>
    </row>
    <row r="41" spans="4:6" ht="12.75">
      <c r="D41" s="95" t="s">
        <v>108</v>
      </c>
      <c r="E41" s="90"/>
      <c r="F41" s="104">
        <f>+F42+F43+F44+F45+F46+F47+F48+F49+F50+F51+F52</f>
        <v>4564.34</v>
      </c>
    </row>
    <row r="42" spans="4:6" ht="12.75">
      <c r="D42" s="113"/>
      <c r="E42" s="112" t="s">
        <v>224</v>
      </c>
      <c r="F42" s="107">
        <v>15</v>
      </c>
    </row>
    <row r="43" spans="4:6" ht="12.75">
      <c r="D43" s="113"/>
      <c r="E43" s="112" t="s">
        <v>109</v>
      </c>
      <c r="F43" s="107">
        <v>0</v>
      </c>
    </row>
    <row r="44" spans="4:6" ht="12.75">
      <c r="D44" s="87"/>
      <c r="E44" s="97" t="s">
        <v>240</v>
      </c>
      <c r="F44" s="83">
        <v>222.01</v>
      </c>
    </row>
    <row r="45" spans="4:6" ht="12.75">
      <c r="D45" s="87"/>
      <c r="E45" s="97" t="s">
        <v>241</v>
      </c>
      <c r="F45" s="83">
        <v>20</v>
      </c>
    </row>
    <row r="46" spans="4:6" ht="12.75">
      <c r="D46" s="87"/>
      <c r="E46" s="98" t="s">
        <v>242</v>
      </c>
      <c r="F46" s="78">
        <v>4.75</v>
      </c>
    </row>
    <row r="47" spans="4:6" ht="12.75">
      <c r="D47" s="87"/>
      <c r="E47" s="98" t="s">
        <v>243</v>
      </c>
      <c r="F47" s="78">
        <v>305.99</v>
      </c>
    </row>
    <row r="48" spans="4:6" ht="12.75">
      <c r="D48" s="87"/>
      <c r="E48" s="98" t="s">
        <v>244</v>
      </c>
      <c r="F48" s="78">
        <v>341.1</v>
      </c>
    </row>
    <row r="49" spans="4:6" ht="12.75">
      <c r="D49" s="87"/>
      <c r="E49" s="98" t="s">
        <v>245</v>
      </c>
      <c r="F49" s="78">
        <v>44.3</v>
      </c>
    </row>
    <row r="50" spans="4:6" ht="12.75">
      <c r="D50" s="87"/>
      <c r="E50" s="98" t="s">
        <v>246</v>
      </c>
      <c r="F50" s="78">
        <v>156</v>
      </c>
    </row>
    <row r="51" spans="4:6" ht="12.75">
      <c r="D51" s="87"/>
      <c r="E51" s="98" t="s">
        <v>247</v>
      </c>
      <c r="F51" s="78">
        <v>3387.61</v>
      </c>
    </row>
    <row r="52" spans="4:6" ht="12.75">
      <c r="D52" s="87"/>
      <c r="E52" s="98" t="s">
        <v>248</v>
      </c>
      <c r="F52" s="78">
        <f>260.7-193.12</f>
        <v>67.57999999999998</v>
      </c>
    </row>
    <row r="53" spans="4:6" ht="12.75">
      <c r="D53" s="95" t="s">
        <v>112</v>
      </c>
      <c r="E53" s="90"/>
      <c r="F53" s="104">
        <f>+F54+F55</f>
        <v>1607.06</v>
      </c>
    </row>
    <row r="54" spans="4:6" ht="12.75">
      <c r="D54" s="95"/>
      <c r="E54" s="98" t="s">
        <v>113</v>
      </c>
      <c r="F54" s="78">
        <v>352.59</v>
      </c>
    </row>
    <row r="55" spans="4:6" ht="12.75">
      <c r="D55" s="95"/>
      <c r="E55" s="98" t="s">
        <v>114</v>
      </c>
      <c r="F55" s="78">
        <v>1254.47</v>
      </c>
    </row>
    <row r="56" spans="4:6" ht="12.75">
      <c r="D56" s="95" t="s">
        <v>115</v>
      </c>
      <c r="E56" s="98"/>
      <c r="F56" s="104">
        <f>+F57</f>
        <v>449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615.41</v>
      </c>
    </row>
    <row r="60" spans="2:6" ht="12.75">
      <c r="B60" s="69"/>
      <c r="C60" s="95"/>
      <c r="D60" s="98" t="s">
        <v>119</v>
      </c>
      <c r="E60" s="98"/>
      <c r="F60" s="78">
        <v>213.62</v>
      </c>
    </row>
    <row r="61" spans="2:6" ht="12.75">
      <c r="B61" s="69"/>
      <c r="C61" s="95"/>
      <c r="D61" s="98" t="s">
        <v>120</v>
      </c>
      <c r="E61" s="98"/>
      <c r="F61" s="78">
        <f>447.19-47.02</f>
        <v>400.17</v>
      </c>
    </row>
    <row r="62" spans="2:6" ht="12.75">
      <c r="B62" s="69"/>
      <c r="C62" s="95"/>
      <c r="D62" s="98" t="s">
        <v>123</v>
      </c>
      <c r="E62" s="98"/>
      <c r="F62" s="78">
        <v>1.62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+F66+F67+F68+F69+F70+F71+F72+F73+F74+F75+F76+F77+F78+F79+F80+F81+F82+F83+F84+F85+F86+F87+F88+F89</f>
        <v>18678.34</v>
      </c>
    </row>
    <row r="65" spans="3:6" ht="12.75">
      <c r="C65" s="95"/>
      <c r="D65" s="98" t="s">
        <v>125</v>
      </c>
      <c r="E65" s="98"/>
      <c r="F65" s="78">
        <v>0</v>
      </c>
    </row>
    <row r="66" spans="3:6" ht="12.75">
      <c r="C66" s="95"/>
      <c r="D66" s="98" t="s">
        <v>77</v>
      </c>
      <c r="E66" s="98"/>
      <c r="F66" s="78">
        <v>353.37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10.09</v>
      </c>
    </row>
    <row r="69" spans="3:6" ht="12.75">
      <c r="C69" s="95"/>
      <c r="D69" s="98" t="s">
        <v>154</v>
      </c>
      <c r="E69" s="98"/>
      <c r="F69" s="78">
        <v>190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81</v>
      </c>
      <c r="E71" s="98"/>
      <c r="F71" s="78">
        <v>5360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224.69</v>
      </c>
    </row>
    <row r="74" spans="3:6" ht="12.75">
      <c r="C74" s="95"/>
      <c r="D74" s="98" t="s">
        <v>128</v>
      </c>
      <c r="E74" s="98"/>
      <c r="F74" s="78">
        <v>748</v>
      </c>
    </row>
    <row r="75" spans="3:6" ht="12.75">
      <c r="C75" s="95"/>
      <c r="D75" s="98" t="s">
        <v>129</v>
      </c>
      <c r="E75" s="98"/>
      <c r="F75" s="78">
        <v>10.6</v>
      </c>
    </row>
    <row r="76" spans="3:6" ht="12.75">
      <c r="C76" s="95"/>
      <c r="D76" s="98" t="s">
        <v>130</v>
      </c>
      <c r="E76" s="98"/>
      <c r="F76" s="78">
        <v>48</v>
      </c>
    </row>
    <row r="77" spans="3:6" ht="12.75">
      <c r="C77" s="95"/>
      <c r="D77" s="98" t="s">
        <v>131</v>
      </c>
      <c r="E77" s="98"/>
      <c r="F77" s="78">
        <v>30</v>
      </c>
    </row>
    <row r="78" spans="3:6" ht="12.75">
      <c r="C78" s="95"/>
      <c r="D78" s="98" t="s">
        <v>132</v>
      </c>
      <c r="E78" s="98"/>
      <c r="F78" s="78">
        <v>27.65</v>
      </c>
    </row>
    <row r="79" spans="3:6" ht="12.75">
      <c r="C79" s="95"/>
      <c r="D79" s="98" t="s">
        <v>133</v>
      </c>
      <c r="E79" s="98"/>
      <c r="F79" s="78">
        <v>2374.48</v>
      </c>
    </row>
    <row r="80" spans="3:6" ht="12.75">
      <c r="C80" s="95"/>
      <c r="D80" s="98" t="s">
        <v>134</v>
      </c>
      <c r="E80" s="98"/>
      <c r="F80" s="1">
        <v>136.51</v>
      </c>
    </row>
    <row r="81" spans="3:6" ht="12.75">
      <c r="C81" s="95"/>
      <c r="D81" s="98" t="s">
        <v>249</v>
      </c>
      <c r="E81" s="98"/>
      <c r="F81" s="1">
        <v>7700.56</v>
      </c>
    </row>
    <row r="82" spans="3:6" ht="12.75">
      <c r="C82" s="95"/>
      <c r="D82" s="98" t="s">
        <v>231</v>
      </c>
      <c r="E82" s="98"/>
      <c r="F82" s="1">
        <v>0</v>
      </c>
    </row>
    <row r="83" spans="3:6" ht="12.75">
      <c r="C83" s="95"/>
      <c r="D83" s="98" t="s">
        <v>166</v>
      </c>
      <c r="E83" s="98"/>
      <c r="F83" s="1">
        <v>193.03</v>
      </c>
    </row>
    <row r="84" spans="3:6" ht="12.75">
      <c r="C84" s="95"/>
      <c r="D84" s="98" t="s">
        <v>167</v>
      </c>
      <c r="E84" s="98"/>
      <c r="F84" s="1">
        <v>25</v>
      </c>
    </row>
    <row r="85" spans="3:6" ht="12.75">
      <c r="C85" s="95"/>
      <c r="D85" s="98" t="s">
        <v>250</v>
      </c>
      <c r="E85" s="98"/>
      <c r="F85" s="1">
        <v>125</v>
      </c>
    </row>
    <row r="86" spans="3:6" ht="12.75">
      <c r="C86" s="95"/>
      <c r="D86" s="98" t="s">
        <v>221</v>
      </c>
      <c r="E86" s="98"/>
      <c r="F86" s="1">
        <v>85.99</v>
      </c>
    </row>
    <row r="87" spans="3:6" ht="12.75">
      <c r="C87" s="95"/>
      <c r="D87" s="98" t="s">
        <v>135</v>
      </c>
      <c r="E87" s="98"/>
      <c r="F87" s="1">
        <v>598.8</v>
      </c>
    </row>
    <row r="88" spans="3:6" ht="12.75">
      <c r="C88" s="95"/>
      <c r="D88" s="98" t="s">
        <v>136</v>
      </c>
      <c r="E88" s="98"/>
      <c r="F88" s="1">
        <v>47.1</v>
      </c>
    </row>
    <row r="89" spans="3:6" ht="12.75">
      <c r="C89" s="95"/>
      <c r="D89" s="98" t="s">
        <v>137</v>
      </c>
      <c r="E89" s="98"/>
      <c r="F89" s="1">
        <v>215.47</v>
      </c>
    </row>
    <row r="90" spans="3:6" ht="12.75">
      <c r="C90" s="95"/>
      <c r="D90" s="98"/>
      <c r="E90" s="98"/>
      <c r="F90" s="1"/>
    </row>
    <row r="91" spans="3:6" ht="12.75">
      <c r="C91" s="95" t="s">
        <v>138</v>
      </c>
      <c r="D91" s="98"/>
      <c r="E91" s="98"/>
      <c r="F91" s="103">
        <f>+F92+F93+F94</f>
        <v>1190.81</v>
      </c>
    </row>
    <row r="92" spans="3:6" ht="12.75">
      <c r="C92" s="95"/>
      <c r="D92" s="98" t="s">
        <v>139</v>
      </c>
      <c r="E92" s="98"/>
      <c r="F92" s="1">
        <v>83.8</v>
      </c>
    </row>
    <row r="93" spans="3:6" ht="12.75">
      <c r="C93" s="95"/>
      <c r="D93" s="98" t="s">
        <v>85</v>
      </c>
      <c r="E93" s="98"/>
      <c r="F93" s="1">
        <v>511.01</v>
      </c>
    </row>
    <row r="94" spans="3:6" ht="12.75">
      <c r="C94" s="95"/>
      <c r="D94" s="98" t="s">
        <v>140</v>
      </c>
      <c r="E94" s="98"/>
      <c r="F94" s="1">
        <v>596</v>
      </c>
    </row>
    <row r="95" spans="4:6" ht="12.75">
      <c r="D95" s="95"/>
      <c r="E95" s="98"/>
      <c r="F95" s="1"/>
    </row>
    <row r="96" spans="3:6" ht="12.75">
      <c r="C96" s="95" t="s">
        <v>141</v>
      </c>
      <c r="D96" s="87"/>
      <c r="E96" s="90"/>
      <c r="F96" s="104">
        <f>+F97</f>
        <v>838.1</v>
      </c>
    </row>
    <row r="97" spans="4:6" ht="12.75">
      <c r="D97" s="95" t="s">
        <v>207</v>
      </c>
      <c r="E97" s="90"/>
      <c r="F97" s="104">
        <f>+F98+F99+F101</f>
        <v>838.1</v>
      </c>
    </row>
    <row r="98" spans="4:6" ht="12.75">
      <c r="D98" s="95"/>
      <c r="E98" s="94" t="s">
        <v>77</v>
      </c>
      <c r="F98" s="107">
        <v>152.6</v>
      </c>
    </row>
    <row r="99" spans="4:6" ht="12.75">
      <c r="D99" s="95"/>
      <c r="E99" s="94" t="s">
        <v>234</v>
      </c>
      <c r="F99" s="107">
        <v>0</v>
      </c>
    </row>
    <row r="100" spans="4:6" ht="12.75">
      <c r="D100" s="87"/>
      <c r="E100" s="97" t="s">
        <v>235</v>
      </c>
      <c r="F100" s="83">
        <v>0</v>
      </c>
    </row>
    <row r="101" spans="4:6" ht="12.75">
      <c r="D101" s="87"/>
      <c r="E101" s="97" t="s">
        <v>236</v>
      </c>
      <c r="F101" s="83">
        <v>685.5</v>
      </c>
    </row>
    <row r="102" spans="4:6" ht="12.75">
      <c r="D102" s="87"/>
      <c r="E102" s="98" t="s">
        <v>237</v>
      </c>
      <c r="F102" s="78">
        <v>0</v>
      </c>
    </row>
    <row r="103" spans="4:6" ht="12.75">
      <c r="D103" s="108" t="s">
        <v>157</v>
      </c>
      <c r="E103" s="98"/>
      <c r="F103" s="104">
        <f>+F104+F105+F106</f>
        <v>0</v>
      </c>
    </row>
    <row r="104" spans="4:6" ht="12.75">
      <c r="D104" s="87"/>
      <c r="E104" s="98" t="s">
        <v>235</v>
      </c>
      <c r="F104" s="78">
        <v>0</v>
      </c>
    </row>
    <row r="105" spans="4:6" ht="12.75">
      <c r="D105" s="87"/>
      <c r="E105" s="98" t="s">
        <v>236</v>
      </c>
      <c r="F105" s="78">
        <v>0</v>
      </c>
    </row>
    <row r="106" spans="4:6" ht="12.75">
      <c r="D106" s="87"/>
      <c r="E106" s="98" t="s">
        <v>238</v>
      </c>
      <c r="F106" s="78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168</v>
      </c>
      <c r="E108" s="98"/>
      <c r="F108" s="104">
        <f>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239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169</v>
      </c>
      <c r="E113" s="98"/>
      <c r="F113" s="104">
        <f>+F115+F114+F116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199</v>
      </c>
      <c r="E117" s="98"/>
      <c r="F117" s="104">
        <f>+F118</f>
        <v>0</v>
      </c>
    </row>
    <row r="118" spans="4:6" ht="12.75">
      <c r="D118" s="87"/>
      <c r="E118" s="98" t="s">
        <v>209</v>
      </c>
      <c r="F118" s="78">
        <v>0</v>
      </c>
    </row>
    <row r="119" spans="4:6" ht="12.75">
      <c r="D119" s="87"/>
      <c r="E119" s="98"/>
      <c r="F119" s="78"/>
    </row>
    <row r="120" spans="3:6" ht="12.75">
      <c r="C120" s="95" t="s">
        <v>144</v>
      </c>
      <c r="D120" s="95"/>
      <c r="E120" s="90"/>
      <c r="F120" s="104">
        <f>+F121+F122+F123+F124</f>
        <v>7328.870000000001</v>
      </c>
    </row>
    <row r="121" spans="4:6" ht="12.75">
      <c r="D121" s="97" t="s">
        <v>148</v>
      </c>
      <c r="E121" s="97"/>
      <c r="F121" s="83">
        <v>4341.56</v>
      </c>
    </row>
    <row r="122" spans="4:6" ht="12.75">
      <c r="D122" s="97" t="s">
        <v>149</v>
      </c>
      <c r="E122" s="97"/>
      <c r="F122" s="83">
        <v>156.67</v>
      </c>
    </row>
    <row r="123" spans="4:6" ht="12.75">
      <c r="D123" s="97" t="s">
        <v>150</v>
      </c>
      <c r="E123" s="97"/>
      <c r="F123" s="83">
        <v>256.5</v>
      </c>
    </row>
    <row r="124" spans="4:6" ht="12.75">
      <c r="D124" s="97" t="s">
        <v>159</v>
      </c>
      <c r="E124" s="97"/>
      <c r="F124" s="83">
        <v>2574.14</v>
      </c>
    </row>
    <row r="125" spans="4:6" ht="12.75">
      <c r="D125" s="87"/>
      <c r="E125" s="98"/>
      <c r="F125" s="78"/>
    </row>
    <row r="126" spans="3:6" ht="12.75">
      <c r="C126" s="95" t="s">
        <v>145</v>
      </c>
      <c r="D126" s="87"/>
      <c r="E126" s="98"/>
      <c r="F126" s="104">
        <f>+F127+F130+F133+F137+F141</f>
        <v>541.3</v>
      </c>
    </row>
    <row r="127" spans="4:6" ht="12.75">
      <c r="D127" s="95" t="s">
        <v>146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210</v>
      </c>
      <c r="E130" s="98"/>
      <c r="F130" s="104">
        <f>+F131+F132</f>
        <v>0</v>
      </c>
    </row>
    <row r="131" spans="4:6" ht="12.75">
      <c r="D131" s="87"/>
      <c r="E131" s="98" t="s">
        <v>142</v>
      </c>
      <c r="F131" s="78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95" t="s">
        <v>147</v>
      </c>
      <c r="E133" s="90"/>
      <c r="F133" s="104">
        <f>+F134+F135+F136</f>
        <v>0</v>
      </c>
    </row>
    <row r="134" spans="4:6" ht="12.75">
      <c r="D134" s="87"/>
      <c r="E134" s="97" t="s">
        <v>142</v>
      </c>
      <c r="F134" s="83">
        <v>0</v>
      </c>
    </row>
    <row r="135" spans="4:6" ht="12.75">
      <c r="D135" s="87"/>
      <c r="E135" s="97" t="s">
        <v>158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3:6" ht="12.75">
      <c r="C137" s="111"/>
      <c r="D137" s="108" t="s">
        <v>160</v>
      </c>
      <c r="E137" s="98"/>
      <c r="F137" s="104">
        <f>+F138+F139+F140</f>
        <v>541.3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158</v>
      </c>
      <c r="F139" s="78">
        <v>0</v>
      </c>
    </row>
    <row r="140" spans="4:6" ht="12.75">
      <c r="D140" s="87"/>
      <c r="E140" s="98" t="s">
        <v>143</v>
      </c>
      <c r="F140" s="78">
        <v>541.3</v>
      </c>
    </row>
    <row r="141" spans="4:6" ht="12.75">
      <c r="D141" s="108" t="s">
        <v>232</v>
      </c>
      <c r="E141" s="98"/>
      <c r="F141" s="104">
        <f>+F142+F143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143</v>
      </c>
      <c r="F143" s="78">
        <v>0</v>
      </c>
    </row>
    <row r="144" spans="4:6" ht="10.5" customHeight="1">
      <c r="D144" s="87"/>
      <c r="E144" s="98"/>
      <c r="F144" s="78"/>
    </row>
    <row r="145" spans="2:6" ht="12.75">
      <c r="B145" s="43" t="s">
        <v>96</v>
      </c>
      <c r="D145" s="95"/>
      <c r="E145" s="98"/>
      <c r="F145" s="103">
        <f>+F12-F38</f>
        <v>-11602.490000000002</v>
      </c>
    </row>
    <row r="146" spans="2:6" ht="12.75">
      <c r="B146" s="43"/>
      <c r="D146" s="95"/>
      <c r="E146" s="98"/>
      <c r="F146" s="5"/>
    </row>
    <row r="147" spans="4:6" ht="12.75">
      <c r="D147" s="95"/>
      <c r="E147" s="98"/>
      <c r="F147" s="93"/>
    </row>
    <row r="148" spans="1:7" ht="12.75">
      <c r="A148" s="40"/>
      <c r="B148" s="40" t="s">
        <v>38</v>
      </c>
      <c r="C148" s="14"/>
      <c r="D148" s="95"/>
      <c r="E148" s="98"/>
      <c r="F148" s="57"/>
      <c r="G148" s="67" t="s">
        <v>97</v>
      </c>
    </row>
    <row r="149" spans="1:7" ht="12.75">
      <c r="A149" s="41"/>
      <c r="B149" s="41" t="s">
        <v>40</v>
      </c>
      <c r="C149" s="11"/>
      <c r="D149" s="95"/>
      <c r="E149" s="98"/>
      <c r="F149" s="57"/>
      <c r="G149" s="57"/>
    </row>
    <row r="150" spans="1:7" ht="12.75">
      <c r="A150" s="41"/>
      <c r="B150" s="41" t="s">
        <v>184</v>
      </c>
      <c r="C150" s="11"/>
      <c r="D150" s="95"/>
      <c r="E150" s="98"/>
      <c r="F150" s="57"/>
      <c r="G150" s="57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9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F20" sqref="F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36586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35395.02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21718.62</v>
      </c>
    </row>
    <row r="15" spans="4:6" ht="12.75">
      <c r="D15" s="84" t="s">
        <v>99</v>
      </c>
      <c r="E15" s="90"/>
      <c r="F15" s="78">
        <v>21718.62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10481.009999999998</v>
      </c>
    </row>
    <row r="18" spans="3:6" ht="12.75">
      <c r="C18" s="95"/>
      <c r="D18" s="106" t="s">
        <v>180</v>
      </c>
      <c r="E18" s="90"/>
      <c r="F18" s="107">
        <v>737</v>
      </c>
    </row>
    <row r="19" spans="3:6" ht="12.75">
      <c r="C19" s="95"/>
      <c r="D19" s="106" t="s">
        <v>162</v>
      </c>
      <c r="E19" s="90"/>
      <c r="F19" s="107">
        <v>97.66</v>
      </c>
    </row>
    <row r="20" spans="3:6" ht="12.75">
      <c r="C20"/>
      <c r="D20" s="84" t="s">
        <v>255</v>
      </c>
      <c r="E20" s="89"/>
      <c r="F20" s="1">
        <v>7589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514.56</v>
      </c>
    </row>
    <row r="23" spans="3:6" ht="12.75">
      <c r="C23"/>
      <c r="D23" s="84" t="s">
        <v>102</v>
      </c>
      <c r="E23" s="89"/>
      <c r="F23" s="1">
        <v>852.79</v>
      </c>
    </row>
    <row r="24" spans="3:6" ht="12.75">
      <c r="C24"/>
      <c r="D24" s="84" t="s">
        <v>74</v>
      </c>
      <c r="E24" s="89"/>
      <c r="F24" s="1">
        <v>690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+F27+F30+F32+F33</f>
        <v>3195.39</v>
      </c>
      <c r="H26" s="1"/>
    </row>
    <row r="27" spans="3:6" ht="12.75">
      <c r="C27"/>
      <c r="D27" s="84" t="s">
        <v>104</v>
      </c>
      <c r="E27" s="89"/>
      <c r="F27" s="1">
        <v>16.9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5.82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3157.35</v>
      </c>
    </row>
    <row r="33" spans="3:6" ht="12.75">
      <c r="C33"/>
      <c r="D33" s="84" t="s">
        <v>179</v>
      </c>
      <c r="E33" s="89"/>
      <c r="F33" s="1">
        <v>15.32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+F41+F60+F65+F92+F97+F125+F131</f>
        <v>17841.500000000004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6684.140000000001</v>
      </c>
    </row>
    <row r="42" spans="4:6" ht="12.75">
      <c r="D42" s="95" t="s">
        <v>108</v>
      </c>
      <c r="E42" s="90"/>
      <c r="F42" s="104">
        <f>+F43+F44+F45+F46+F47+F48+F49+F50+F51+F52+F53</f>
        <v>4714.920000000001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215.01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1451.15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44.36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2564.76</v>
      </c>
    </row>
    <row r="53" spans="4:6" ht="12.75">
      <c r="D53" s="87"/>
      <c r="E53" s="98" t="s">
        <v>248</v>
      </c>
      <c r="F53" s="78">
        <f>243.1-152.56</f>
        <v>90.53999999999999</v>
      </c>
    </row>
    <row r="54" spans="4:6" ht="12.75">
      <c r="D54" s="95" t="s">
        <v>112</v>
      </c>
      <c r="E54" s="90"/>
      <c r="F54" s="104">
        <f>+F55+F56</f>
        <v>1520.22</v>
      </c>
    </row>
    <row r="55" spans="4:6" ht="12.75">
      <c r="D55" s="95"/>
      <c r="E55" s="98" t="s">
        <v>113</v>
      </c>
      <c r="F55" s="78">
        <v>363.01</v>
      </c>
    </row>
    <row r="56" spans="4:6" ht="12.75">
      <c r="D56" s="95"/>
      <c r="E56" s="98" t="s">
        <v>114</v>
      </c>
      <c r="F56" s="78">
        <v>1157.21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626.55</v>
      </c>
    </row>
    <row r="61" spans="2:6" ht="12.75">
      <c r="B61" s="69"/>
      <c r="C61" s="95"/>
      <c r="D61" s="98" t="s">
        <v>119</v>
      </c>
      <c r="E61" s="98"/>
      <c r="F61" s="78">
        <v>187.91</v>
      </c>
    </row>
    <row r="62" spans="2:6" ht="12.75">
      <c r="B62" s="69"/>
      <c r="C62" s="95"/>
      <c r="D62" s="98" t="s">
        <v>120</v>
      </c>
      <c r="E62" s="98"/>
      <c r="F62" s="78">
        <f>532.91-94.37</f>
        <v>438.53999999999996</v>
      </c>
    </row>
    <row r="63" spans="2:6" ht="12.75">
      <c r="B63" s="69"/>
      <c r="C63" s="95"/>
      <c r="D63" s="98" t="s">
        <v>123</v>
      </c>
      <c r="E63" s="98"/>
      <c r="F63" s="78">
        <v>0.1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+F66+F67+F68+F69+F70+F74+F75+F76+F77+F78+F80+F82+F84+F85+F86+F88+F89+F90</f>
        <v>6278.36</v>
      </c>
    </row>
    <row r="66" spans="3:6" ht="12.75">
      <c r="C66" s="95"/>
      <c r="D66" s="98" t="s">
        <v>125</v>
      </c>
      <c r="E66" s="98"/>
      <c r="F66" s="78">
        <v>394.34</v>
      </c>
    </row>
    <row r="67" spans="3:6" ht="12.75">
      <c r="C67" s="95"/>
      <c r="D67" s="98" t="s">
        <v>77</v>
      </c>
      <c r="E67" s="98"/>
      <c r="F67" s="78">
        <v>46.25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50.68</v>
      </c>
    </row>
    <row r="70" spans="3:6" ht="12.75">
      <c r="C70" s="95"/>
      <c r="D70" s="98" t="s">
        <v>154</v>
      </c>
      <c r="E70" s="98"/>
      <c r="F70" s="78">
        <v>45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184.23</v>
      </c>
    </row>
    <row r="75" spans="3:6" ht="12.75">
      <c r="C75" s="95"/>
      <c r="D75" s="98" t="s">
        <v>128</v>
      </c>
      <c r="E75" s="98"/>
      <c r="F75" s="78">
        <v>3600</v>
      </c>
    </row>
    <row r="76" spans="3:6" ht="12.75">
      <c r="C76" s="95"/>
      <c r="D76" s="98" t="s">
        <v>129</v>
      </c>
      <c r="E76" s="98"/>
      <c r="F76" s="78">
        <v>24.8</v>
      </c>
    </row>
    <row r="77" spans="3:6" ht="12.75">
      <c r="C77" s="95"/>
      <c r="D77" s="98" t="s">
        <v>130</v>
      </c>
      <c r="E77" s="98"/>
      <c r="F77" s="78">
        <v>191</v>
      </c>
    </row>
    <row r="78" spans="3:6" ht="12.75">
      <c r="C78" s="95"/>
      <c r="D78" s="98" t="s">
        <v>252</v>
      </c>
      <c r="E78" s="98"/>
      <c r="F78" s="78">
        <v>189.64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256</v>
      </c>
      <c r="E80" s="98"/>
      <c r="F80" s="78">
        <v>7.9</v>
      </c>
    </row>
    <row r="81" spans="3:6" ht="12.75">
      <c r="C81" s="95"/>
      <c r="D81" s="98" t="s">
        <v>134</v>
      </c>
      <c r="E81" s="98"/>
      <c r="F81" s="1">
        <v>0</v>
      </c>
    </row>
    <row r="82" spans="3:6" ht="12.75">
      <c r="C82" s="95"/>
      <c r="D82" s="98" t="s">
        <v>253</v>
      </c>
      <c r="E82" s="98"/>
      <c r="F82" s="1">
        <v>36</v>
      </c>
    </row>
    <row r="83" spans="3:6" ht="12.75">
      <c r="C83" s="95"/>
      <c r="D83" s="98" t="s">
        <v>231</v>
      </c>
      <c r="E83" s="98"/>
      <c r="F83" s="1">
        <v>0</v>
      </c>
    </row>
    <row r="84" spans="3:6" ht="12.75">
      <c r="C84" s="95"/>
      <c r="D84" s="98" t="s">
        <v>166</v>
      </c>
      <c r="E84" s="98"/>
      <c r="F84" s="1">
        <v>193.03</v>
      </c>
    </row>
    <row r="85" spans="3:6" ht="12.75">
      <c r="C85" s="95"/>
      <c r="D85" s="98" t="s">
        <v>167</v>
      </c>
      <c r="E85" s="98"/>
      <c r="F85" s="1">
        <v>50</v>
      </c>
    </row>
    <row r="86" spans="3:6" ht="12.75">
      <c r="C86" s="95"/>
      <c r="D86" s="98" t="s">
        <v>250</v>
      </c>
      <c r="E86" s="98"/>
      <c r="F86" s="1">
        <v>30</v>
      </c>
    </row>
    <row r="87" spans="3:6" ht="12.75">
      <c r="C87" s="95"/>
      <c r="D87" s="98" t="s">
        <v>221</v>
      </c>
      <c r="E87" s="98"/>
      <c r="F87" s="1">
        <v>0</v>
      </c>
    </row>
    <row r="88" spans="3:6" ht="12.75">
      <c r="C88" s="95"/>
      <c r="D88" s="98" t="s">
        <v>135</v>
      </c>
      <c r="E88" s="98"/>
      <c r="F88" s="1">
        <v>812.59</v>
      </c>
    </row>
    <row r="89" spans="3:6" ht="12.75">
      <c r="C89" s="95"/>
      <c r="D89" s="98" t="s">
        <v>136</v>
      </c>
      <c r="E89" s="98"/>
      <c r="F89" s="1">
        <v>31</v>
      </c>
    </row>
    <row r="90" spans="3:6" ht="12.75">
      <c r="C90" s="95"/>
      <c r="D90" s="98" t="s">
        <v>137</v>
      </c>
      <c r="E90" s="98"/>
      <c r="F90" s="1">
        <v>217.9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1191.53</v>
      </c>
    </row>
    <row r="93" spans="3:6" ht="12.75">
      <c r="C93" s="95"/>
      <c r="D93" s="98" t="s">
        <v>139</v>
      </c>
      <c r="E93" s="98"/>
      <c r="F93" s="1">
        <v>130.8</v>
      </c>
    </row>
    <row r="94" spans="3:6" ht="12.75">
      <c r="C94" s="95"/>
      <c r="D94" s="98" t="s">
        <v>85</v>
      </c>
      <c r="E94" s="98"/>
      <c r="F94" s="1">
        <v>480.73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+F114+F120</f>
        <v>344.69000000000005</v>
      </c>
    </row>
    <row r="98" spans="4:6" ht="12.75">
      <c r="D98" s="95" t="s">
        <v>207</v>
      </c>
      <c r="E98" s="90"/>
      <c r="F98" s="104">
        <f>+F99+F100+F102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95"/>
      <c r="E100" s="94" t="s">
        <v>234</v>
      </c>
      <c r="F100" s="107">
        <v>0</v>
      </c>
    </row>
    <row r="101" spans="4:6" ht="12.75">
      <c r="D101" s="87"/>
      <c r="E101" s="97" t="s">
        <v>235</v>
      </c>
      <c r="F101" s="83">
        <v>0</v>
      </c>
    </row>
    <row r="102" spans="4:6" ht="12.75">
      <c r="D102" s="87"/>
      <c r="E102" s="97" t="s">
        <v>236</v>
      </c>
      <c r="F102" s="83">
        <v>0</v>
      </c>
    </row>
    <row r="103" spans="4:6" ht="12.75">
      <c r="D103" s="87"/>
      <c r="E103" s="98" t="s">
        <v>237</v>
      </c>
      <c r="F103" s="78">
        <v>0</v>
      </c>
    </row>
    <row r="104" spans="4:6" ht="12.75">
      <c r="D104" s="108" t="s">
        <v>157</v>
      </c>
      <c r="E104" s="98"/>
      <c r="F104" s="104">
        <f>+F105+F106+F107</f>
        <v>0</v>
      </c>
    </row>
    <row r="105" spans="4:6" ht="12.75">
      <c r="D105" s="87"/>
      <c r="E105" s="98" t="s">
        <v>235</v>
      </c>
      <c r="F105" s="78">
        <v>0</v>
      </c>
    </row>
    <row r="106" spans="4:6" ht="12.75">
      <c r="D106" s="87"/>
      <c r="E106" s="98" t="s">
        <v>236</v>
      </c>
      <c r="F106" s="78">
        <v>0</v>
      </c>
    </row>
    <row r="107" spans="4:6" ht="12.75">
      <c r="D107" s="87"/>
      <c r="E107" s="98" t="s">
        <v>238</v>
      </c>
      <c r="F107" s="78">
        <v>0</v>
      </c>
    </row>
    <row r="108" spans="4:6" ht="12.75">
      <c r="D108" s="87"/>
      <c r="E108" s="98" t="s">
        <v>237</v>
      </c>
      <c r="F108" s="78">
        <v>0</v>
      </c>
    </row>
    <row r="109" spans="4:6" ht="12.75">
      <c r="D109" s="108" t="s">
        <v>168</v>
      </c>
      <c r="E109" s="98"/>
      <c r="F109" s="104">
        <f>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239</v>
      </c>
      <c r="F112" s="78">
        <v>0</v>
      </c>
    </row>
    <row r="113" spans="4:6" ht="12.75">
      <c r="D113" s="87"/>
      <c r="E113" s="98" t="s">
        <v>237</v>
      </c>
      <c r="F113" s="78">
        <v>0</v>
      </c>
    </row>
    <row r="114" spans="4:6" ht="12.75">
      <c r="D114" s="108" t="s">
        <v>169</v>
      </c>
      <c r="E114" s="98"/>
      <c r="F114" s="104">
        <f>+F116+F115+F117</f>
        <v>172.33</v>
      </c>
    </row>
    <row r="115" spans="4:6" ht="12.75">
      <c r="D115" s="87"/>
      <c r="E115" s="98" t="s">
        <v>235</v>
      </c>
      <c r="F115" s="78">
        <v>128.34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43.99</v>
      </c>
    </row>
    <row r="118" spans="4:6" ht="12.75">
      <c r="D118" s="108" t="s">
        <v>199</v>
      </c>
      <c r="E118" s="98"/>
      <c r="F118" s="104">
        <f>+F119</f>
        <v>0</v>
      </c>
    </row>
    <row r="119" spans="4:6" ht="12.75">
      <c r="D119" s="87"/>
      <c r="E119" s="98" t="s">
        <v>209</v>
      </c>
      <c r="F119" s="78">
        <v>0</v>
      </c>
    </row>
    <row r="120" spans="4:6" ht="12.75">
      <c r="D120" s="108" t="s">
        <v>254</v>
      </c>
      <c r="E120" s="98"/>
      <c r="F120" s="104">
        <f>+F121+F123</f>
        <v>172.36</v>
      </c>
    </row>
    <row r="121" spans="4:6" ht="12.75">
      <c r="D121" s="87"/>
      <c r="E121" s="98" t="s">
        <v>142</v>
      </c>
      <c r="F121" s="78">
        <v>128.34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44.02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+F126+F127+F128+F129</f>
        <v>2543.9199999999996</v>
      </c>
    </row>
    <row r="126" spans="4:6" ht="12.75">
      <c r="D126" s="97" t="s">
        <v>148</v>
      </c>
      <c r="E126" s="97"/>
      <c r="F126" s="83">
        <v>0</v>
      </c>
    </row>
    <row r="127" spans="4:6" ht="12.75">
      <c r="D127" s="97" t="s">
        <v>149</v>
      </c>
      <c r="E127" s="97"/>
      <c r="F127" s="83">
        <v>152.18</v>
      </c>
    </row>
    <row r="128" spans="4:6" ht="12.75">
      <c r="D128" s="97" t="s">
        <v>150</v>
      </c>
      <c r="E128" s="97"/>
      <c r="F128" s="83">
        <v>256</v>
      </c>
    </row>
    <row r="129" spans="4:6" ht="12.75">
      <c r="D129" s="97" t="s">
        <v>159</v>
      </c>
      <c r="E129" s="97"/>
      <c r="F129" s="83">
        <v>2135.74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+F142</f>
        <v>172.31</v>
      </c>
    </row>
    <row r="132" spans="4:6" ht="12.75">
      <c r="D132" s="95" t="s">
        <v>146</v>
      </c>
      <c r="E132" s="90"/>
      <c r="F132" s="104">
        <f>+F133+F134</f>
        <v>0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210</v>
      </c>
      <c r="E135" s="98"/>
      <c r="F135" s="104">
        <f>+F136+F137</f>
        <v>0</v>
      </c>
    </row>
    <row r="136" spans="4:6" ht="12.75">
      <c r="D136" s="87"/>
      <c r="E136" s="98" t="s">
        <v>142</v>
      </c>
      <c r="F136" s="78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172.31</v>
      </c>
    </row>
    <row r="143" spans="4:6" ht="12.75">
      <c r="D143" s="87"/>
      <c r="E143" s="98" t="s">
        <v>142</v>
      </c>
      <c r="F143" s="78">
        <v>128.32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43.99</v>
      </c>
    </row>
    <row r="146" spans="4:6" ht="12.75">
      <c r="D146" s="108" t="s">
        <v>232</v>
      </c>
      <c r="E146" s="98"/>
      <c r="F146" s="104">
        <v>0</v>
      </c>
    </row>
    <row r="147" spans="4:6" ht="12.75">
      <c r="D147" s="87"/>
      <c r="E147" s="98" t="s">
        <v>142</v>
      </c>
      <c r="F147" s="78">
        <v>0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+F12-F39</f>
        <v>17553.519999999993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F21" sqref="F2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36617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25024.640000000003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21765.45</v>
      </c>
    </row>
    <row r="15" spans="4:6" ht="12.75">
      <c r="D15" s="84" t="s">
        <v>99</v>
      </c>
      <c r="E15" s="90"/>
      <c r="F15" s="78">
        <v>21765.45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3061.15</v>
      </c>
    </row>
    <row r="18" spans="3:6" ht="12.75">
      <c r="C18" s="95"/>
      <c r="D18" s="106" t="s">
        <v>180</v>
      </c>
      <c r="E18" s="90"/>
      <c r="F18" s="107">
        <v>734</v>
      </c>
    </row>
    <row r="19" spans="3:6" ht="12.75">
      <c r="C19" s="95"/>
      <c r="D19" s="106" t="s">
        <v>162</v>
      </c>
      <c r="E19" s="90"/>
      <c r="F19" s="107">
        <v>182.66</v>
      </c>
    </row>
    <row r="20" spans="3:6" ht="12.75">
      <c r="C20"/>
      <c r="D20" s="84" t="s">
        <v>257</v>
      </c>
      <c r="E20" s="89"/>
      <c r="F20" s="1">
        <v>39.16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619.85</v>
      </c>
    </row>
    <row r="23" spans="3:6" ht="12.75">
      <c r="C23"/>
      <c r="D23" s="84" t="s">
        <v>102</v>
      </c>
      <c r="E23" s="89"/>
      <c r="F23" s="1">
        <v>797.63</v>
      </c>
    </row>
    <row r="24" spans="3:6" ht="12.75">
      <c r="C24"/>
      <c r="D24" s="84" t="s">
        <v>74</v>
      </c>
      <c r="E24" s="89"/>
      <c r="F24" s="1">
        <v>687.85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+F27+F28+F29+F30+F31+F32+F33+F34+F35+F36+F37</f>
        <v>198.04000000000002</v>
      </c>
      <c r="H26" s="1"/>
    </row>
    <row r="27" spans="3:6" ht="12.75">
      <c r="C27"/>
      <c r="D27" s="84" t="s">
        <v>104</v>
      </c>
      <c r="E27" s="89"/>
      <c r="F27" s="1">
        <v>30.85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122.08</v>
      </c>
    </row>
    <row r="33" spans="3:6" ht="12.75">
      <c r="C33"/>
      <c r="D33" s="84" t="s">
        <v>179</v>
      </c>
      <c r="E33" s="89"/>
      <c r="F33" s="1">
        <v>25.11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20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+F41+F60+F65+F94+F99+F127+F133</f>
        <v>14679.810000000001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6259.490000000001</v>
      </c>
    </row>
    <row r="42" spans="4:6" ht="12.75">
      <c r="D42" s="95" t="s">
        <v>108</v>
      </c>
      <c r="E42" s="90"/>
      <c r="F42" s="104">
        <f>+F43+F44+F45+F46+F47+F48+F49+F50+F51+F52+F53</f>
        <v>4376.77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228.17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431.89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45.6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f>3275.77-21.94</f>
        <v>3253.83</v>
      </c>
    </row>
    <row r="53" spans="4:6" ht="12.75">
      <c r="D53" s="87"/>
      <c r="E53" s="98" t="s">
        <v>248</v>
      </c>
      <c r="F53" s="78">
        <f>261.3-193.12</f>
        <v>68.18</v>
      </c>
    </row>
    <row r="54" spans="4:6" ht="12.75">
      <c r="D54" s="95" t="s">
        <v>112</v>
      </c>
      <c r="E54" s="90"/>
      <c r="F54" s="104">
        <f>+F55+F56</f>
        <v>1433.72</v>
      </c>
    </row>
    <row r="55" spans="4:6" ht="12.75">
      <c r="D55" s="95"/>
      <c r="E55" s="98" t="s">
        <v>113</v>
      </c>
      <c r="F55" s="78">
        <v>341.16</v>
      </c>
    </row>
    <row r="56" spans="4:6" ht="12.75">
      <c r="D56" s="95"/>
      <c r="E56" s="98" t="s">
        <v>114</v>
      </c>
      <c r="F56" s="78">
        <v>1092.56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515.2</v>
      </c>
    </row>
    <row r="61" spans="2:6" ht="12.75">
      <c r="B61" s="69"/>
      <c r="C61" s="95"/>
      <c r="D61" s="98" t="s">
        <v>119</v>
      </c>
      <c r="E61" s="98"/>
      <c r="F61" s="78">
        <v>176.16</v>
      </c>
    </row>
    <row r="62" spans="2:6" ht="12.75">
      <c r="B62" s="69"/>
      <c r="C62" s="95"/>
      <c r="D62" s="98" t="s">
        <v>120</v>
      </c>
      <c r="E62" s="98"/>
      <c r="F62" s="78">
        <v>339.04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</f>
        <v>2608.7199999999993</v>
      </c>
    </row>
    <row r="66" spans="3:6" ht="12.75">
      <c r="C66" s="95"/>
      <c r="D66" s="98" t="s">
        <v>125</v>
      </c>
      <c r="E66" s="98"/>
      <c r="F66" s="78">
        <v>174.59</v>
      </c>
    </row>
    <row r="67" spans="3:6" ht="12.75">
      <c r="C67" s="95"/>
      <c r="D67" s="98" t="s">
        <v>77</v>
      </c>
      <c r="E67" s="98"/>
      <c r="F67" s="78">
        <v>225.47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258</v>
      </c>
      <c r="E69" s="98"/>
      <c r="F69" s="78">
        <v>50</v>
      </c>
    </row>
    <row r="70" spans="3:6" ht="12.75">
      <c r="C70" s="95"/>
      <c r="D70" s="98" t="s">
        <v>104</v>
      </c>
      <c r="E70" s="98"/>
      <c r="F70" s="78">
        <v>104.83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10.06</v>
      </c>
    </row>
    <row r="75" spans="3:6" ht="12.75">
      <c r="C75" s="95"/>
      <c r="D75" s="98" t="s">
        <v>127</v>
      </c>
      <c r="E75" s="98"/>
      <c r="F75" s="78">
        <v>142.93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97.99</v>
      </c>
    </row>
    <row r="78" spans="3:6" ht="12.75">
      <c r="C78" s="95"/>
      <c r="D78" s="98" t="s">
        <v>130</v>
      </c>
      <c r="E78" s="98"/>
      <c r="F78" s="78">
        <v>193</v>
      </c>
    </row>
    <row r="79" spans="3:6" ht="12.75">
      <c r="C79" s="95"/>
      <c r="D79" s="98" t="s">
        <v>252</v>
      </c>
      <c r="E79" s="98"/>
      <c r="F79" s="78">
        <v>34.86</v>
      </c>
    </row>
    <row r="80" spans="3:6" ht="12.75">
      <c r="C80" s="95"/>
      <c r="D80" s="98" t="s">
        <v>131</v>
      </c>
      <c r="E80" s="98"/>
      <c r="F80" s="78">
        <v>25</v>
      </c>
    </row>
    <row r="81" spans="3:6" ht="12.75">
      <c r="C81" s="95"/>
      <c r="D81" s="98" t="s">
        <v>256</v>
      </c>
      <c r="E81" s="98"/>
      <c r="F81" s="78">
        <v>67.4</v>
      </c>
    </row>
    <row r="82" spans="3:6" ht="12.75">
      <c r="C82" s="95"/>
      <c r="D82" s="98" t="s">
        <v>259</v>
      </c>
      <c r="E82" s="98"/>
      <c r="F82" s="78">
        <v>47.31</v>
      </c>
    </row>
    <row r="83" spans="3:6" ht="12.75">
      <c r="C83" s="95"/>
      <c r="D83" s="98" t="s">
        <v>134</v>
      </c>
      <c r="E83" s="98"/>
      <c r="F83" s="1">
        <v>46.13</v>
      </c>
    </row>
    <row r="84" spans="3:6" ht="12.75">
      <c r="C84" s="95"/>
      <c r="D84" s="98" t="s">
        <v>253</v>
      </c>
      <c r="E84" s="98"/>
      <c r="F84" s="1">
        <v>11</v>
      </c>
    </row>
    <row r="85" spans="3:6" ht="12.75">
      <c r="C85" s="95"/>
      <c r="D85" s="98" t="s">
        <v>231</v>
      </c>
      <c r="E85" s="98"/>
      <c r="F85" s="1">
        <v>0</v>
      </c>
    </row>
    <row r="86" spans="3:6" ht="12.75">
      <c r="C86" s="95"/>
      <c r="D86" s="98" t="s">
        <v>166</v>
      </c>
      <c r="E86" s="98"/>
      <c r="F86" s="1">
        <v>193.35</v>
      </c>
    </row>
    <row r="87" spans="3:6" ht="12.75">
      <c r="C87" s="95"/>
      <c r="D87" s="98" t="s">
        <v>167</v>
      </c>
      <c r="E87" s="98"/>
      <c r="F87" s="1">
        <v>25</v>
      </c>
    </row>
    <row r="88" spans="3:6" ht="12.75">
      <c r="C88" s="95"/>
      <c r="D88" s="98" t="s">
        <v>260</v>
      </c>
      <c r="E88" s="98"/>
      <c r="F88" s="1">
        <v>80</v>
      </c>
    </row>
    <row r="89" spans="3:6" ht="12.75">
      <c r="C89" s="95"/>
      <c r="D89" s="98" t="s">
        <v>221</v>
      </c>
      <c r="E89" s="98"/>
      <c r="F89" s="1">
        <v>246.8</v>
      </c>
    </row>
    <row r="90" spans="3:6" ht="12.75">
      <c r="C90" s="95"/>
      <c r="D90" s="98" t="s">
        <v>135</v>
      </c>
      <c r="E90" s="98"/>
      <c r="F90" s="1">
        <v>298.47</v>
      </c>
    </row>
    <row r="91" spans="3:6" ht="12.75">
      <c r="C91" s="95"/>
      <c r="D91" s="98" t="s">
        <v>136</v>
      </c>
      <c r="E91" s="98"/>
      <c r="F91" s="1">
        <v>71.68</v>
      </c>
    </row>
    <row r="92" spans="3:6" ht="12.75">
      <c r="C92" s="95"/>
      <c r="D92" s="98" t="s">
        <v>137</v>
      </c>
      <c r="E92" s="98"/>
      <c r="F92" s="1">
        <v>288.85</v>
      </c>
    </row>
    <row r="93" spans="3:6" ht="12.75">
      <c r="C93" s="95"/>
      <c r="D93" s="98"/>
      <c r="E93" s="98"/>
      <c r="F93" s="1"/>
    </row>
    <row r="94" spans="3:6" ht="12.75">
      <c r="C94" s="95" t="s">
        <v>138</v>
      </c>
      <c r="D94" s="98"/>
      <c r="E94" s="98"/>
      <c r="F94" s="103">
        <f>+F95+F96+F97</f>
        <v>1829.01</v>
      </c>
    </row>
    <row r="95" spans="3:6" ht="12.75">
      <c r="C95" s="95"/>
      <c r="D95" s="98" t="s">
        <v>139</v>
      </c>
      <c r="E95" s="98"/>
      <c r="F95" s="1">
        <v>55.8</v>
      </c>
    </row>
    <row r="96" spans="3:6" ht="12.75">
      <c r="C96" s="95"/>
      <c r="D96" s="98" t="s">
        <v>85</v>
      </c>
      <c r="E96" s="98"/>
      <c r="F96" s="1">
        <v>1106.21</v>
      </c>
    </row>
    <row r="97" spans="3:6" ht="12.75">
      <c r="C97" s="95"/>
      <c r="D97" s="98" t="s">
        <v>140</v>
      </c>
      <c r="E97" s="98"/>
      <c r="F97" s="1">
        <v>667</v>
      </c>
    </row>
    <row r="98" spans="4:6" ht="12.75">
      <c r="D98" s="95"/>
      <c r="E98" s="98"/>
      <c r="F98" s="1"/>
    </row>
    <row r="99" spans="3:6" ht="12.75">
      <c r="C99" s="95" t="s">
        <v>141</v>
      </c>
      <c r="D99" s="87"/>
      <c r="E99" s="90"/>
      <c r="F99" s="104">
        <f>+F116+F122</f>
        <v>882.01</v>
      </c>
    </row>
    <row r="100" spans="4:6" ht="12.75">
      <c r="D100" s="95" t="s">
        <v>207</v>
      </c>
      <c r="E100" s="90"/>
      <c r="F100" s="104">
        <f>+F101+F102+F104</f>
        <v>0</v>
      </c>
    </row>
    <row r="101" spans="4:6" ht="12.75">
      <c r="D101" s="95"/>
      <c r="E101" s="94" t="s">
        <v>77</v>
      </c>
      <c r="F101" s="107">
        <v>0</v>
      </c>
    </row>
    <row r="102" spans="4:6" ht="12.75">
      <c r="D102" s="95"/>
      <c r="E102" s="94" t="s">
        <v>234</v>
      </c>
      <c r="F102" s="107">
        <v>0</v>
      </c>
    </row>
    <row r="103" spans="4:6" ht="12.75">
      <c r="D103" s="87"/>
      <c r="E103" s="97" t="s">
        <v>235</v>
      </c>
      <c r="F103" s="83">
        <v>0</v>
      </c>
    </row>
    <row r="104" spans="4:6" ht="12.75">
      <c r="D104" s="87"/>
      <c r="E104" s="97" t="s">
        <v>236</v>
      </c>
      <c r="F104" s="83">
        <v>0</v>
      </c>
    </row>
    <row r="105" spans="4:6" ht="12.75">
      <c r="D105" s="87"/>
      <c r="E105" s="98" t="s">
        <v>237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235</v>
      </c>
      <c r="F107" s="78">
        <v>0</v>
      </c>
    </row>
    <row r="108" spans="4:6" ht="12.75">
      <c r="D108" s="87"/>
      <c r="E108" s="98" t="s">
        <v>236</v>
      </c>
      <c r="F108" s="78">
        <v>0</v>
      </c>
    </row>
    <row r="109" spans="4:6" ht="12.75">
      <c r="D109" s="87"/>
      <c r="E109" s="98" t="s">
        <v>238</v>
      </c>
      <c r="F109" s="78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235</v>
      </c>
      <c r="F112" s="78">
        <v>0</v>
      </c>
    </row>
    <row r="113" spans="4:6" ht="12.75">
      <c r="D113" s="87"/>
      <c r="E113" s="98" t="s">
        <v>236</v>
      </c>
      <c r="F113" s="78">
        <v>0</v>
      </c>
    </row>
    <row r="114" spans="4:6" ht="12.75">
      <c r="D114" s="87"/>
      <c r="E114" s="98" t="s">
        <v>239</v>
      </c>
      <c r="F114" s="78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441</v>
      </c>
    </row>
    <row r="117" spans="4:6" ht="12.75">
      <c r="D117" s="87"/>
      <c r="E117" s="98" t="s">
        <v>235</v>
      </c>
      <c r="F117" s="78">
        <v>81.3</v>
      </c>
    </row>
    <row r="118" spans="4:6" ht="12.75">
      <c r="D118" s="87"/>
      <c r="E118" s="98" t="s">
        <v>236</v>
      </c>
      <c r="F118" s="78">
        <v>359.7</v>
      </c>
    </row>
    <row r="119" spans="4:6" ht="12.75">
      <c r="D119" s="87"/>
      <c r="E119" s="98" t="s">
        <v>237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254</v>
      </c>
      <c r="E122" s="98"/>
      <c r="F122" s="104">
        <f>+F123+F124</f>
        <v>441.01</v>
      </c>
    </row>
    <row r="123" spans="4:6" ht="12.75">
      <c r="D123" s="87"/>
      <c r="E123" s="98" t="s">
        <v>142</v>
      </c>
      <c r="F123" s="78">
        <v>81.31</v>
      </c>
    </row>
    <row r="124" spans="4:6" ht="12.75">
      <c r="D124" s="87"/>
      <c r="E124" s="98" t="s">
        <v>158</v>
      </c>
      <c r="F124" s="78">
        <v>359.7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</f>
        <v>2585.38</v>
      </c>
    </row>
    <row r="128" spans="4:6" ht="12.75">
      <c r="D128" s="97" t="s">
        <v>148</v>
      </c>
      <c r="E128" s="97"/>
      <c r="F128" s="83">
        <v>0</v>
      </c>
    </row>
    <row r="129" spans="4:6" ht="12.75">
      <c r="D129" s="97" t="s">
        <v>149</v>
      </c>
      <c r="E129" s="97"/>
      <c r="F129" s="83">
        <v>152.34</v>
      </c>
    </row>
    <row r="130" spans="4:6" ht="12.75">
      <c r="D130" s="97" t="s">
        <v>150</v>
      </c>
      <c r="E130" s="97"/>
      <c r="F130" s="83">
        <v>256.25</v>
      </c>
    </row>
    <row r="131" spans="4:6" ht="12.75">
      <c r="D131" s="97" t="s">
        <v>159</v>
      </c>
      <c r="E131" s="97"/>
      <c r="F131" s="83">
        <f>1099.79+1077</f>
        <v>2176.79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+F144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210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95" t="s">
        <v>147</v>
      </c>
      <c r="E140" s="90"/>
      <c r="F140" s="104">
        <f>+F141+F142+F143</f>
        <v>0</v>
      </c>
    </row>
    <row r="141" spans="4:6" ht="12.75">
      <c r="D141" s="87"/>
      <c r="E141" s="97" t="s">
        <v>142</v>
      </c>
      <c r="F141" s="83">
        <v>0</v>
      </c>
    </row>
    <row r="142" spans="4:6" ht="12.75">
      <c r="D142" s="87"/>
      <c r="E142" s="97" t="s">
        <v>158</v>
      </c>
      <c r="F142" s="83">
        <v>0</v>
      </c>
    </row>
    <row r="143" spans="4:6" ht="12.75">
      <c r="D143" s="87"/>
      <c r="E143" s="98" t="s">
        <v>143</v>
      </c>
      <c r="F143" s="78">
        <v>0</v>
      </c>
    </row>
    <row r="144" spans="3:6" ht="12.75">
      <c r="C144" s="111"/>
      <c r="D144" s="108" t="s">
        <v>160</v>
      </c>
      <c r="E144" s="98"/>
      <c r="F144" s="104">
        <f>+F145+F146</f>
        <v>0</v>
      </c>
    </row>
    <row r="145" spans="4:6" ht="12.75">
      <c r="D145" s="87"/>
      <c r="E145" s="98" t="s">
        <v>142</v>
      </c>
      <c r="F145" s="78">
        <v>0</v>
      </c>
    </row>
    <row r="146" spans="4:6" ht="12.75">
      <c r="D146" s="87"/>
      <c r="E146" s="98" t="s">
        <v>158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+F12-F39</f>
        <v>10344.830000000002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36647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27157.84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23238.02</v>
      </c>
    </row>
    <row r="15" spans="4:6" ht="12.75">
      <c r="D15" s="84" t="s">
        <v>99</v>
      </c>
      <c r="E15" s="90"/>
      <c r="F15" s="78">
        <v>23238.02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3688.6699999999996</v>
      </c>
    </row>
    <row r="18" spans="3:6" ht="12.75">
      <c r="C18" s="95"/>
      <c r="D18" s="106" t="s">
        <v>266</v>
      </c>
      <c r="E18" s="90"/>
      <c r="F18" s="107">
        <v>1607</v>
      </c>
    </row>
    <row r="19" spans="3:6" ht="12.75">
      <c r="C19" s="95"/>
      <c r="D19" s="106" t="s">
        <v>180</v>
      </c>
      <c r="E19" s="90"/>
      <c r="F19" s="107">
        <v>733</v>
      </c>
    </row>
    <row r="20" spans="3:6" ht="12.75">
      <c r="C20" s="95"/>
      <c r="D20" s="106" t="s">
        <v>162</v>
      </c>
      <c r="E20" s="90"/>
      <c r="F20" s="107">
        <v>104.2</v>
      </c>
    </row>
    <row r="21" spans="3:6" ht="12.75">
      <c r="C21"/>
      <c r="D21" s="84" t="s">
        <v>261</v>
      </c>
      <c r="E21" s="89"/>
      <c r="F21" s="1">
        <v>76.72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300.68</v>
      </c>
    </row>
    <row r="24" spans="3:6" ht="12.75">
      <c r="C24"/>
      <c r="D24" s="84" t="s">
        <v>102</v>
      </c>
      <c r="E24" s="89"/>
      <c r="F24" s="1">
        <v>867.07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+F28+F29+F31+F34+F37</f>
        <v>231.14999999999998</v>
      </c>
      <c r="H27" s="1"/>
    </row>
    <row r="28" spans="3:8" ht="12.75">
      <c r="C28" s="96"/>
      <c r="D28" s="84" t="s">
        <v>191</v>
      </c>
      <c r="E28" s="89"/>
      <c r="F28" s="114">
        <v>52</v>
      </c>
      <c r="H28" s="1"/>
    </row>
    <row r="29" spans="3:6" ht="12.75">
      <c r="C29"/>
      <c r="D29" s="84" t="s">
        <v>104</v>
      </c>
      <c r="E29" s="89"/>
      <c r="F29" s="1">
        <v>63.8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76.77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18.58</v>
      </c>
    </row>
    <row r="35" spans="3:6" ht="12.75">
      <c r="C35"/>
      <c r="D35" s="84" t="s">
        <v>191</v>
      </c>
      <c r="E35" s="89"/>
      <c r="F35" s="1">
        <v>0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20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+F42+F61+F66+F96+F101+F127+F134</f>
        <v>38844.340000000004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7002.76</v>
      </c>
    </row>
    <row r="43" spans="4:6" ht="12.75">
      <c r="D43" s="95" t="s">
        <v>108</v>
      </c>
      <c r="E43" s="90"/>
      <c r="F43" s="104">
        <f>+F44+F45+F46+F47+F48+F49+F50+F51+F52+F53+F54</f>
        <v>4907.400000000001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222.54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5</v>
      </c>
    </row>
    <row r="49" spans="4:6" ht="12.75">
      <c r="D49" s="87"/>
      <c r="E49" s="98" t="s">
        <v>243</v>
      </c>
      <c r="F49" s="78">
        <v>939.03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42.65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3200.53</v>
      </c>
    </row>
    <row r="54" spans="4:6" ht="12.75">
      <c r="D54" s="87"/>
      <c r="E54" s="98" t="s">
        <v>248</v>
      </c>
      <c r="F54" s="78">
        <f>289.9-167.68</f>
        <v>122.21999999999997</v>
      </c>
    </row>
    <row r="55" spans="4:6" ht="12.75">
      <c r="D55" s="95" t="s">
        <v>112</v>
      </c>
      <c r="E55" s="90"/>
      <c r="F55" s="104">
        <f>+F56+F57</f>
        <v>1595.3600000000001</v>
      </c>
    </row>
    <row r="56" spans="4:6" ht="12.75">
      <c r="D56" s="95"/>
      <c r="E56" s="98" t="s">
        <v>113</v>
      </c>
      <c r="F56" s="78">
        <v>377.38</v>
      </c>
    </row>
    <row r="57" spans="4:6" ht="12.75">
      <c r="D57" s="95"/>
      <c r="E57" s="98" t="s">
        <v>114</v>
      </c>
      <c r="F57" s="78">
        <v>1217.98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944.25</v>
      </c>
    </row>
    <row r="62" spans="2:6" ht="12.75">
      <c r="B62" s="69"/>
      <c r="C62" s="95"/>
      <c r="D62" s="98" t="s">
        <v>119</v>
      </c>
      <c r="E62" s="98"/>
      <c r="F62" s="78">
        <v>197.26</v>
      </c>
    </row>
    <row r="63" spans="2:6" ht="12.75">
      <c r="B63" s="69"/>
      <c r="C63" s="95"/>
      <c r="D63" s="98" t="s">
        <v>120</v>
      </c>
      <c r="E63" s="98"/>
      <c r="F63" s="78">
        <v>746.99</v>
      </c>
    </row>
    <row r="64" spans="2:6" ht="12.75">
      <c r="B64" s="69"/>
      <c r="C64" s="95"/>
      <c r="D64" s="98" t="s">
        <v>123</v>
      </c>
      <c r="E64" s="98"/>
      <c r="F64" s="78">
        <v>0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+F67+F68+F69+F70+F71+F72+F73+F74+F75+F76+F77+F78+F79+F80+F81+F82+F83+F84+F85+F86+F87+F88+F89+F90+F91+F92+F93+F94</f>
        <v>3261.26</v>
      </c>
    </row>
    <row r="67" spans="3:6" ht="12.75">
      <c r="C67" s="95"/>
      <c r="D67" s="98" t="s">
        <v>125</v>
      </c>
      <c r="E67" s="98"/>
      <c r="F67" s="78">
        <v>143.69</v>
      </c>
    </row>
    <row r="68" spans="3:6" ht="12.75">
      <c r="C68" s="95"/>
      <c r="D68" s="98" t="s">
        <v>77</v>
      </c>
      <c r="E68" s="98"/>
      <c r="F68" s="78">
        <v>208.65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30.27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0</v>
      </c>
    </row>
    <row r="76" spans="3:6" ht="12.75">
      <c r="C76" s="95"/>
      <c r="D76" s="98" t="s">
        <v>127</v>
      </c>
      <c r="E76" s="98"/>
      <c r="F76" s="78">
        <v>151.92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83.5</v>
      </c>
    </row>
    <row r="79" spans="3:6" ht="12.75">
      <c r="C79" s="95"/>
      <c r="D79" s="98" t="s">
        <v>130</v>
      </c>
      <c r="E79" s="98"/>
      <c r="F79" s="78">
        <v>33</v>
      </c>
    </row>
    <row r="80" spans="3:6" ht="12.75">
      <c r="C80" s="95"/>
      <c r="D80" s="98" t="s">
        <v>262</v>
      </c>
      <c r="E80" s="98"/>
      <c r="F80" s="78">
        <v>19.94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15.8</v>
      </c>
    </row>
    <row r="84" spans="3:6" ht="12.75">
      <c r="C84" s="95"/>
      <c r="D84" s="98" t="s">
        <v>259</v>
      </c>
      <c r="E84" s="98"/>
      <c r="F84" s="78">
        <v>217.23</v>
      </c>
    </row>
    <row r="85" spans="3:6" ht="12.75">
      <c r="C85" s="95"/>
      <c r="D85" s="98" t="s">
        <v>134</v>
      </c>
      <c r="E85" s="98"/>
      <c r="F85" s="1">
        <v>97.88</v>
      </c>
    </row>
    <row r="86" spans="3:6" ht="12.75">
      <c r="C86" s="95"/>
      <c r="D86" s="98" t="s">
        <v>263</v>
      </c>
      <c r="E86" s="98"/>
      <c r="F86" s="1">
        <v>10.18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75</v>
      </c>
    </row>
    <row r="90" spans="3:6" ht="12.75">
      <c r="C90" s="95"/>
      <c r="D90" s="98" t="s">
        <v>265</v>
      </c>
      <c r="E90" s="98"/>
      <c r="F90" s="1">
        <v>336.5</v>
      </c>
    </row>
    <row r="91" spans="3:6" ht="12.75">
      <c r="C91" s="95"/>
      <c r="D91" s="98" t="s">
        <v>221</v>
      </c>
      <c r="E91" s="98"/>
      <c r="F91" s="1">
        <v>462.21</v>
      </c>
    </row>
    <row r="92" spans="3:6" ht="12.75">
      <c r="C92" s="95"/>
      <c r="D92" s="98" t="s">
        <v>135</v>
      </c>
      <c r="E92" s="98"/>
      <c r="F92" s="1">
        <v>696.14</v>
      </c>
    </row>
    <row r="93" spans="3:6" ht="12.75">
      <c r="C93" s="95"/>
      <c r="D93" s="98" t="s">
        <v>136</v>
      </c>
      <c r="E93" s="98"/>
      <c r="F93" s="1">
        <v>30</v>
      </c>
    </row>
    <row r="94" spans="3:6" ht="12.75">
      <c r="C94" s="95"/>
      <c r="D94" s="98" t="s">
        <v>137</v>
      </c>
      <c r="E94" s="98"/>
      <c r="F94" s="1">
        <v>614.49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1459.08</v>
      </c>
    </row>
    <row r="97" spans="3:6" ht="12.75">
      <c r="C97" s="95"/>
      <c r="D97" s="98" t="s">
        <v>139</v>
      </c>
      <c r="E97" s="98"/>
      <c r="F97" s="1">
        <v>39</v>
      </c>
    </row>
    <row r="98" spans="3:6" ht="12.75">
      <c r="C98" s="95"/>
      <c r="D98" s="98" t="s">
        <v>85</v>
      </c>
      <c r="E98" s="98"/>
      <c r="F98" s="1">
        <v>685.08</v>
      </c>
    </row>
    <row r="99" spans="3:6" ht="12.75">
      <c r="C99" s="95"/>
      <c r="D99" s="98" t="s">
        <v>140</v>
      </c>
      <c r="E99" s="98"/>
      <c r="F99" s="1">
        <v>735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+F118+F122</f>
        <v>929.4999999999999</v>
      </c>
    </row>
    <row r="102" spans="4:6" ht="12.75">
      <c r="D102" s="95" t="s">
        <v>207</v>
      </c>
      <c r="E102" s="90"/>
      <c r="F102" s="104">
        <f>+F103+F104+F106</f>
        <v>0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95"/>
      <c r="E104" s="94" t="s">
        <v>234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157</v>
      </c>
      <c r="E108" s="98"/>
      <c r="F108" s="104">
        <f>+F109+F110+F111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238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929.4999999999999</v>
      </c>
    </row>
    <row r="119" spans="4:6" ht="12.75">
      <c r="D119" s="87"/>
      <c r="E119" s="98" t="s">
        <v>235</v>
      </c>
      <c r="F119" s="78">
        <v>394.9</v>
      </c>
    </row>
    <row r="120" spans="4:6" ht="12.75">
      <c r="D120" s="87"/>
      <c r="E120" s="98" t="s">
        <v>236</v>
      </c>
      <c r="F120" s="78">
        <v>359.7</v>
      </c>
    </row>
    <row r="121" spans="4:6" ht="12.75">
      <c r="D121" s="87"/>
      <c r="E121" s="98" t="s">
        <v>237</v>
      </c>
      <c r="F121" s="78">
        <v>174.9</v>
      </c>
    </row>
    <row r="122" spans="4:6" ht="12.75">
      <c r="D122" s="108" t="s">
        <v>254</v>
      </c>
      <c r="E122" s="98"/>
      <c r="F122" s="104">
        <f>+F123+F124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24134.19</v>
      </c>
    </row>
    <row r="128" spans="4:6" ht="12.75">
      <c r="D128" s="97" t="s">
        <v>148</v>
      </c>
      <c r="E128" s="97"/>
      <c r="F128" s="83">
        <v>13305.38</v>
      </c>
    </row>
    <row r="129" spans="4:6" ht="12.75">
      <c r="D129" s="97" t="s">
        <v>149</v>
      </c>
      <c r="E129" s="97"/>
      <c r="F129" s="83">
        <v>162.89</v>
      </c>
    </row>
    <row r="130" spans="4:6" ht="12.75">
      <c r="D130" s="97" t="s">
        <v>150</v>
      </c>
      <c r="E130" s="97"/>
      <c r="F130" s="83">
        <v>257.7</v>
      </c>
    </row>
    <row r="131" spans="4:6" ht="12.75">
      <c r="D131" s="97" t="s">
        <v>159</v>
      </c>
      <c r="E131" s="97"/>
      <c r="F131" s="83">
        <v>2511.56</v>
      </c>
    </row>
    <row r="132" spans="4:6" ht="12.75">
      <c r="D132" s="97" t="s">
        <v>264</v>
      </c>
      <c r="E132" s="97"/>
      <c r="F132" s="83">
        <v>7896.66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1113.3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1113.3</v>
      </c>
    </row>
    <row r="143" spans="4:6" ht="12.75">
      <c r="D143" s="87"/>
      <c r="E143" s="98" t="s">
        <v>142</v>
      </c>
      <c r="F143" s="78">
        <v>192.5</v>
      </c>
    </row>
    <row r="144" spans="4:6" ht="12.75">
      <c r="D144" s="87"/>
      <c r="E144" s="98" t="s">
        <v>158</v>
      </c>
      <c r="F144" s="78">
        <v>533.5</v>
      </c>
    </row>
    <row r="145" spans="4:6" ht="12.75">
      <c r="D145" s="87"/>
      <c r="E145" s="98" t="s">
        <v>143</v>
      </c>
      <c r="F145" s="78">
        <v>387.3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-11686.500000000004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8"/>
  <sheetViews>
    <sheetView showGridLines="0" workbookViewId="0" topLeftCell="A8">
      <selection activeCell="F29" sqref="F2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36678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26460.71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23731.72</v>
      </c>
    </row>
    <row r="15" spans="4:6" ht="12.75">
      <c r="D15" s="84" t="s">
        <v>99</v>
      </c>
      <c r="E15" s="90"/>
      <c r="F15" s="78">
        <v>23731.72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2654.49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731</v>
      </c>
    </row>
    <row r="20" spans="3:6" ht="12.75">
      <c r="C20" s="95"/>
      <c r="D20" s="106" t="s">
        <v>162</v>
      </c>
      <c r="E20" s="90"/>
      <c r="F20" s="107">
        <v>141.26</v>
      </c>
    </row>
    <row r="21" spans="3:6" ht="12.75">
      <c r="C21"/>
      <c r="D21" s="84" t="s">
        <v>267</v>
      </c>
      <c r="E21" s="89"/>
      <c r="F21" s="1">
        <v>81.11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939.87</v>
      </c>
    </row>
    <row r="24" spans="3:6" ht="12.75">
      <c r="C24"/>
      <c r="D24" s="84" t="s">
        <v>102</v>
      </c>
      <c r="E24" s="89"/>
      <c r="F24" s="1">
        <v>761.25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+F28+F29+F35+F36+F37</f>
        <v>74.5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6" ht="12.75">
      <c r="C29"/>
      <c r="D29" s="84" t="s">
        <v>104</v>
      </c>
      <c r="E29" s="89"/>
      <c r="F29" s="1">
        <v>26.2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12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1.3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+F41+F60+F65+F96+F101+F126+F133</f>
        <v>27134.99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7289.849999999999</v>
      </c>
    </row>
    <row r="42" spans="4:6" ht="12.75">
      <c r="D42" s="95" t="s">
        <v>108</v>
      </c>
      <c r="E42" s="90"/>
      <c r="F42" s="104">
        <f>+F43+F44+F45+F46+F47+F48+F49+F50+F51+F52+F53</f>
        <v>5132.7699999999995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275.46</v>
      </c>
    </row>
    <row r="46" spans="4:6" ht="12.75">
      <c r="D46" s="87"/>
      <c r="E46" s="97" t="s">
        <v>241</v>
      </c>
      <c r="F46" s="83">
        <v>44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109.7</v>
      </c>
    </row>
    <row r="49" spans="4:6" ht="12.75">
      <c r="D49" s="87"/>
      <c r="E49" s="98" t="s">
        <v>244</v>
      </c>
      <c r="F49" s="78">
        <v>381.76</v>
      </c>
    </row>
    <row r="50" spans="4:6" ht="12.75">
      <c r="D50" s="87"/>
      <c r="E50" s="98" t="s">
        <v>245</v>
      </c>
      <c r="F50" s="78">
        <v>47.18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4149.78</v>
      </c>
    </row>
    <row r="53" spans="4:6" ht="12.75">
      <c r="D53" s="87"/>
      <c r="E53" s="98" t="s">
        <v>248</v>
      </c>
      <c r="F53" s="78">
        <f>332.8-207.91</f>
        <v>124.89000000000001</v>
      </c>
    </row>
    <row r="54" spans="4:6" ht="12.75">
      <c r="D54" s="95" t="s">
        <v>112</v>
      </c>
      <c r="E54" s="90"/>
      <c r="F54" s="104">
        <f>+F55+F56</f>
        <v>1657.08</v>
      </c>
    </row>
    <row r="55" spans="4:6" ht="12.75">
      <c r="D55" s="95"/>
      <c r="E55" s="98" t="s">
        <v>113</v>
      </c>
      <c r="F55" s="78">
        <v>393.32</v>
      </c>
    </row>
    <row r="56" spans="4:6" ht="12.75">
      <c r="D56" s="95"/>
      <c r="E56" s="98" t="s">
        <v>114</v>
      </c>
      <c r="F56" s="78">
        <v>1263.76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535.89</v>
      </c>
    </row>
    <row r="61" spans="2:6" ht="12.75">
      <c r="B61" s="69"/>
      <c r="C61" s="95"/>
      <c r="D61" s="98" t="s">
        <v>119</v>
      </c>
      <c r="E61" s="98"/>
      <c r="F61" s="78">
        <v>182.31</v>
      </c>
    </row>
    <row r="62" spans="2:6" ht="12.75">
      <c r="B62" s="69"/>
      <c r="C62" s="95"/>
      <c r="D62" s="98" t="s">
        <v>120</v>
      </c>
      <c r="E62" s="98"/>
      <c r="F62" s="78">
        <f>394.07-40.49</f>
        <v>353.58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+F66+F67+F68+F69+F70+F71+F72+F73+F75+F74+F76+F77+F78+F79+F80+F81+F82+F83+F84+F85+F86+F87+F88+F89+F90+F91+F92+F93+F94</f>
        <v>4246.969999999999</v>
      </c>
    </row>
    <row r="66" spans="3:6" ht="12.75">
      <c r="C66" s="95"/>
      <c r="D66" s="98" t="s">
        <v>125</v>
      </c>
      <c r="E66" s="98"/>
      <c r="F66" s="78">
        <v>134.25</v>
      </c>
    </row>
    <row r="67" spans="3:6" ht="12.75">
      <c r="C67" s="95"/>
      <c r="D67" s="98" t="s">
        <v>77</v>
      </c>
      <c r="E67" s="98"/>
      <c r="F67" s="78">
        <v>235.31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135.47</v>
      </c>
    </row>
    <row r="71" spans="3:6" ht="12.75">
      <c r="C71" s="95"/>
      <c r="D71" s="98" t="s">
        <v>154</v>
      </c>
      <c r="E71" s="98"/>
      <c r="F71" s="78">
        <v>159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15</v>
      </c>
    </row>
    <row r="75" spans="3:6" ht="12.75">
      <c r="C75" s="95"/>
      <c r="D75" s="98" t="s">
        <v>127</v>
      </c>
      <c r="E75" s="98"/>
      <c r="F75" s="78">
        <v>151.98</v>
      </c>
    </row>
    <row r="76" spans="3:6" ht="12.75">
      <c r="C76" s="95"/>
      <c r="D76" s="98" t="s">
        <v>128</v>
      </c>
      <c r="E76" s="98"/>
      <c r="F76" s="78">
        <v>77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153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34.86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0</v>
      </c>
    </row>
    <row r="83" spans="3:6" ht="12.75">
      <c r="C83" s="95"/>
      <c r="D83" s="98" t="s">
        <v>259</v>
      </c>
      <c r="E83" s="98"/>
      <c r="F83" s="78">
        <v>282.21</v>
      </c>
    </row>
    <row r="84" spans="3:6" ht="12.75">
      <c r="C84" s="95"/>
      <c r="D84" s="98" t="s">
        <v>134</v>
      </c>
      <c r="E84" s="98"/>
      <c r="F84" s="1">
        <v>133.56</v>
      </c>
    </row>
    <row r="85" spans="3:6" ht="12.75">
      <c r="C85" s="95"/>
      <c r="D85" s="98" t="s">
        <v>268</v>
      </c>
      <c r="E85" s="98"/>
      <c r="F85" s="1">
        <v>68.8</v>
      </c>
    </row>
    <row r="86" spans="3:6" ht="12.75">
      <c r="C86" s="95"/>
      <c r="D86" s="98" t="s">
        <v>269</v>
      </c>
      <c r="E86" s="98"/>
      <c r="F86" s="1">
        <v>250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155</v>
      </c>
    </row>
    <row r="90" spans="3:6" ht="12.75">
      <c r="C90" s="95"/>
      <c r="D90" s="98" t="s">
        <v>271</v>
      </c>
      <c r="E90" s="98"/>
      <c r="F90" s="1">
        <v>725.9</v>
      </c>
    </row>
    <row r="91" spans="3:6" ht="12.75">
      <c r="C91" s="95"/>
      <c r="D91" s="98" t="s">
        <v>221</v>
      </c>
      <c r="E91" s="98"/>
      <c r="F91" s="1">
        <v>244.88</v>
      </c>
    </row>
    <row r="92" spans="3:6" ht="12.75">
      <c r="C92" s="95"/>
      <c r="D92" s="98" t="s">
        <v>135</v>
      </c>
      <c r="E92" s="98"/>
      <c r="F92" s="1">
        <v>899.4</v>
      </c>
    </row>
    <row r="93" spans="3:6" ht="12.75">
      <c r="C93" s="95"/>
      <c r="D93" s="98" t="s">
        <v>136</v>
      </c>
      <c r="E93" s="98"/>
      <c r="F93" s="1">
        <v>49.45</v>
      </c>
    </row>
    <row r="94" spans="3:6" ht="12.75">
      <c r="C94" s="95"/>
      <c r="D94" s="98" t="s">
        <v>137</v>
      </c>
      <c r="E94" s="98"/>
      <c r="F94" s="1">
        <v>341.9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3832.6</v>
      </c>
    </row>
    <row r="97" spans="3:6" ht="12.75">
      <c r="C97" s="95"/>
      <c r="D97" s="98" t="s">
        <v>139</v>
      </c>
      <c r="E97" s="98"/>
      <c r="F97" s="1">
        <v>72.15</v>
      </c>
    </row>
    <row r="98" spans="3:6" ht="12.75">
      <c r="C98" s="95"/>
      <c r="D98" s="98" t="s">
        <v>85</v>
      </c>
      <c r="E98" s="98"/>
      <c r="F98" s="1">
        <v>3233.45</v>
      </c>
    </row>
    <row r="99" spans="3:6" ht="12.75">
      <c r="C99" s="95"/>
      <c r="D99" s="98" t="s">
        <v>140</v>
      </c>
      <c r="E99" s="98"/>
      <c r="F99" s="1">
        <v>527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+F108+F102</f>
        <v>3819.73</v>
      </c>
    </row>
    <row r="102" spans="4:6" ht="12.75">
      <c r="D102" s="95" t="s">
        <v>207</v>
      </c>
      <c r="E102" s="90"/>
      <c r="F102" s="104">
        <f>+F103+F104+F105+F106+F107</f>
        <v>2064.12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87"/>
      <c r="E104" s="97" t="s">
        <v>235</v>
      </c>
      <c r="F104" s="83">
        <v>755.8</v>
      </c>
    </row>
    <row r="105" spans="4:6" ht="12.75">
      <c r="D105" s="87"/>
      <c r="E105" s="97" t="s">
        <v>236</v>
      </c>
      <c r="F105" s="83">
        <v>0</v>
      </c>
    </row>
    <row r="106" spans="4:6" ht="12.75">
      <c r="D106" s="87"/>
      <c r="E106" s="98" t="s">
        <v>237</v>
      </c>
      <c r="F106" s="78">
        <v>374.5</v>
      </c>
    </row>
    <row r="107" spans="4:6" ht="12.75">
      <c r="D107" s="87"/>
      <c r="E107" s="98" t="s">
        <v>156</v>
      </c>
      <c r="F107" s="78">
        <v>933.82</v>
      </c>
    </row>
    <row r="108" spans="4:6" ht="12.75">
      <c r="D108" s="108" t="s">
        <v>270</v>
      </c>
      <c r="E108" s="98"/>
      <c r="F108" s="104">
        <f>+F109+F110+F111</f>
        <v>1755.6100000000001</v>
      </c>
    </row>
    <row r="109" spans="4:6" ht="12.75">
      <c r="D109" s="87"/>
      <c r="E109" s="98" t="s">
        <v>235</v>
      </c>
      <c r="F109" s="78">
        <v>385</v>
      </c>
    </row>
    <row r="110" spans="4:6" ht="12.75">
      <c r="D110" s="87"/>
      <c r="E110" s="98" t="s">
        <v>236</v>
      </c>
      <c r="F110" s="78">
        <v>573.76</v>
      </c>
    </row>
    <row r="111" spans="4:6" ht="12.75">
      <c r="D111" s="87"/>
      <c r="E111" s="98" t="s">
        <v>237</v>
      </c>
      <c r="F111" s="78">
        <v>796.85</v>
      </c>
    </row>
    <row r="112" spans="4:6" ht="12.75">
      <c r="D112" s="108" t="s">
        <v>168</v>
      </c>
      <c r="E112" s="98"/>
      <c r="F112" s="104">
        <f>+F115</f>
        <v>0</v>
      </c>
    </row>
    <row r="113" spans="4:6" ht="12.75">
      <c r="D113" s="87"/>
      <c r="E113" s="98" t="s">
        <v>235</v>
      </c>
      <c r="F113" s="78">
        <v>0</v>
      </c>
    </row>
    <row r="114" spans="4:6" ht="12.75">
      <c r="D114" s="87"/>
      <c r="E114" s="98" t="s">
        <v>236</v>
      </c>
      <c r="F114" s="78">
        <v>0</v>
      </c>
    </row>
    <row r="115" spans="4:6" ht="12.75">
      <c r="D115" s="87"/>
      <c r="E115" s="98" t="s">
        <v>239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169</v>
      </c>
      <c r="E117" s="98"/>
      <c r="F117" s="104">
        <f>+F119+F118+F120</f>
        <v>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236</v>
      </c>
      <c r="F119" s="78">
        <v>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108" t="s">
        <v>254</v>
      </c>
      <c r="E121" s="98"/>
      <c r="F121" s="104">
        <f>+F122+F123</f>
        <v>0</v>
      </c>
    </row>
    <row r="122" spans="4:6" ht="12.75">
      <c r="D122" s="87"/>
      <c r="E122" s="98" t="s">
        <v>142</v>
      </c>
      <c r="F122" s="78">
        <v>0</v>
      </c>
    </row>
    <row r="123" spans="4:6" ht="12.75">
      <c r="D123" s="87"/>
      <c r="E123" s="98" t="s">
        <v>158</v>
      </c>
      <c r="F123" s="78">
        <v>0</v>
      </c>
    </row>
    <row r="124" spans="4:6" ht="12.75">
      <c r="D124" s="87"/>
      <c r="E124" s="98" t="s">
        <v>143</v>
      </c>
      <c r="F124" s="78">
        <v>0</v>
      </c>
    </row>
    <row r="125" spans="4:6" ht="12.75">
      <c r="D125" s="87"/>
      <c r="E125" s="98"/>
      <c r="F125" s="78"/>
    </row>
    <row r="126" spans="3:6" ht="12.75">
      <c r="C126" s="95" t="s">
        <v>144</v>
      </c>
      <c r="D126" s="95"/>
      <c r="E126" s="90"/>
      <c r="F126" s="104">
        <f>+F127+F128+F129+F130+F131</f>
        <v>7409.95</v>
      </c>
    </row>
    <row r="127" spans="4:6" ht="12.75">
      <c r="D127" s="97" t="s">
        <v>148</v>
      </c>
      <c r="E127" s="97"/>
      <c r="F127" s="83">
        <v>4746.34</v>
      </c>
    </row>
    <row r="128" spans="4:6" ht="12.75">
      <c r="D128" s="97" t="s">
        <v>149</v>
      </c>
      <c r="E128" s="97"/>
      <c r="F128" s="83">
        <v>167.48</v>
      </c>
    </row>
    <row r="129" spans="4:6" ht="12.75">
      <c r="D129" s="97" t="s">
        <v>150</v>
      </c>
      <c r="E129" s="97"/>
      <c r="F129" s="83">
        <v>259.25</v>
      </c>
    </row>
    <row r="130" spans="4:6" ht="12.75">
      <c r="D130" s="97" t="s">
        <v>159</v>
      </c>
      <c r="E130" s="97"/>
      <c r="F130" s="83">
        <v>2236.88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+F141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+F138+F139+F140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3:6" ht="12.75">
      <c r="C141" s="111"/>
      <c r="D141" s="108" t="s">
        <v>160</v>
      </c>
      <c r="E141" s="98"/>
      <c r="F141" s="104">
        <f>+F142+F143+F144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158</v>
      </c>
      <c r="F143" s="78">
        <v>0</v>
      </c>
    </row>
    <row r="144" spans="4:6" ht="12.75">
      <c r="D144" s="87"/>
      <c r="E144" s="98" t="s">
        <v>143</v>
      </c>
      <c r="F144" s="78">
        <v>0</v>
      </c>
    </row>
    <row r="145" spans="4:6" ht="10.5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+F12-F39</f>
        <v>-674.2800000000025</v>
      </c>
    </row>
    <row r="147" spans="2:6" ht="12.75">
      <c r="B147" s="43"/>
      <c r="D147" s="95"/>
      <c r="E147" s="98"/>
      <c r="F147" s="103"/>
    </row>
    <row r="148" spans="2:6" ht="12.75">
      <c r="B148" s="43"/>
      <c r="D148" s="95"/>
      <c r="E148" s="98"/>
      <c r="F148" s="5"/>
    </row>
    <row r="149" spans="4:6" ht="12.75">
      <c r="D149" s="95"/>
      <c r="E149" s="98"/>
      <c r="F149" s="93"/>
    </row>
    <row r="150" spans="1:7" ht="12.75">
      <c r="A150" s="40"/>
      <c r="B150" s="40" t="s">
        <v>38</v>
      </c>
      <c r="C150" s="14"/>
      <c r="D150" s="95"/>
      <c r="E150" s="98"/>
      <c r="F150" s="57"/>
      <c r="G150" s="67" t="s">
        <v>97</v>
      </c>
    </row>
    <row r="151" spans="1:7" ht="12.75">
      <c r="A151" s="41"/>
      <c r="B151" s="41" t="s">
        <v>40</v>
      </c>
      <c r="C151" s="11"/>
      <c r="D151" s="95"/>
      <c r="E151" s="98"/>
      <c r="F151" s="57"/>
      <c r="G151" s="57"/>
    </row>
    <row r="152" spans="1:7" ht="12.75">
      <c r="A152" s="41"/>
      <c r="B152" s="41" t="s">
        <v>184</v>
      </c>
      <c r="C152" s="11"/>
      <c r="D152" s="95"/>
      <c r="E152" s="98"/>
      <c r="F152" s="57"/>
      <c r="G152" s="57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81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8"/>
  <sheetViews>
    <sheetView showGridLines="0" workbookViewId="0" topLeftCell="A1">
      <selection activeCell="C9" sqref="C9"/>
    </sheetView>
  </sheetViews>
  <sheetFormatPr defaultColWidth="9.140625" defaultRowHeight="12.75"/>
  <cols>
    <col min="1" max="1" width="3.8515625" style="0" customWidth="1"/>
    <col min="2" max="2" width="34.8515625" style="0" customWidth="1"/>
    <col min="3" max="3" width="11.28125" style="0" customWidth="1"/>
    <col min="4" max="5" width="10.7109375" style="0" customWidth="1"/>
    <col min="6" max="6" width="13.421875" style="0" customWidth="1"/>
    <col min="7" max="16384" width="11.421875" style="0" customWidth="1"/>
  </cols>
  <sheetData>
    <row r="2" spans="2:6" ht="15.75">
      <c r="B2" s="38" t="str">
        <f>+'MOEDA CORRENTE'!B2</f>
        <v>APES - ASSOCIAÇÃO DOS PROFESSORES DE ENSINO SUPERIOR J.FORA</v>
      </c>
      <c r="C2" s="15"/>
      <c r="D2" s="15"/>
      <c r="E2" s="15"/>
      <c r="F2" s="16"/>
    </row>
    <row r="3" spans="2:6" ht="15.75">
      <c r="B3" s="17" t="str">
        <f>+'MOEDA CORRENTE'!B3</f>
        <v>AV. GETÚLIO VARGAS, 783 - A - CENTRO - CEP 36013-011 -  JUIZ DE FORA - MG</v>
      </c>
      <c r="C3" s="18"/>
      <c r="D3" s="18"/>
      <c r="E3" s="18"/>
      <c r="F3" s="19"/>
    </row>
    <row r="4" spans="2:6" ht="15.75">
      <c r="B4" s="17" t="str">
        <f>+'MOEDA CORRENTE'!B4</f>
        <v>TEL./FAX (032)215-1286 </v>
      </c>
      <c r="C4" s="18"/>
      <c r="D4" s="18"/>
      <c r="E4" s="18"/>
      <c r="F4" s="19"/>
    </row>
    <row r="5" spans="2:6" ht="15.75">
      <c r="B5" s="17" t="str">
        <f>+'MOEDA CORRENTE'!B5</f>
        <v>CGC  20.429.536/0001-34 - INSCR.ESTADUAL ISENTO  - CMC 02580-1</v>
      </c>
      <c r="C5" s="18"/>
      <c r="D5" s="18"/>
      <c r="E5" s="18"/>
      <c r="F5" s="19"/>
    </row>
    <row r="6" spans="2:6" ht="15.75">
      <c r="B6" s="17" t="str">
        <f>+'MOEDA CORRENTE'!B6</f>
        <v>REGISTRO LIVRO A-3 FOLHA 135 - Nº 457 EM 28/11/78 - CARTÓRIO LAURA FIGUEIREDO</v>
      </c>
      <c r="C6" s="18"/>
      <c r="D6" s="18"/>
      <c r="E6" s="18"/>
      <c r="F6" s="19"/>
    </row>
    <row r="7" spans="2:6" ht="15.75">
      <c r="B7" s="20" t="e">
        <f>+'MOEDA CORRENTE'!#REF!</f>
        <v>#REF!</v>
      </c>
      <c r="C7" s="21"/>
      <c r="D7" s="21"/>
      <c r="E7" s="21"/>
      <c r="F7" s="22"/>
    </row>
    <row r="8" spans="2:6" ht="12.75">
      <c r="B8" s="23"/>
      <c r="C8" s="24" t="s">
        <v>5</v>
      </c>
      <c r="D8" s="24" t="s">
        <v>5</v>
      </c>
      <c r="E8" s="24" t="s">
        <v>5</v>
      </c>
      <c r="F8" s="24" t="s">
        <v>42</v>
      </c>
    </row>
    <row r="9" spans="2:6" ht="12.75">
      <c r="B9" s="23" t="s">
        <v>6</v>
      </c>
      <c r="C9" s="25">
        <f>+'MOEDA CORRENTE'!F8</f>
        <v>1996</v>
      </c>
      <c r="D9" s="25">
        <f>+'MOEDA CORRENTE'!G8</f>
        <v>1995</v>
      </c>
      <c r="E9" s="25">
        <f>+'MOEDA CORRENTE'!H8</f>
        <v>1994</v>
      </c>
      <c r="F9" s="25" t="e">
        <f>+'MOEDA CORRENTE'!#REF!</f>
        <v>#REF!</v>
      </c>
    </row>
    <row r="10" spans="2:6" ht="12.75">
      <c r="B10" s="23"/>
      <c r="C10" s="26"/>
      <c r="D10" s="26"/>
      <c r="E10" s="26"/>
      <c r="F10" s="26"/>
    </row>
    <row r="11" spans="2:6" ht="12.75">
      <c r="B11" s="23" t="s">
        <v>43</v>
      </c>
      <c r="C11" s="37">
        <f>+'MOEDA CORRENTE'!F10/'MOEDA CORRENTE'!F$10</f>
        <v>1</v>
      </c>
      <c r="D11" s="37">
        <f>+'MOEDA CORRENTE'!G10/'MOEDA CORRENTE'!G$10</f>
        <v>1</v>
      </c>
      <c r="E11" s="37">
        <f>+'MOEDA CORRENTE'!H10/'MOEDA CORRENTE'!H$10</f>
        <v>1</v>
      </c>
      <c r="F11" s="37" t="e">
        <f>+'MOEDA CORRENTE'!#REF!/'MOEDA CORRENTE'!#REF!</f>
        <v>#REF!</v>
      </c>
    </row>
    <row r="12" spans="2:6" ht="12.75">
      <c r="B12" s="23" t="s">
        <v>44</v>
      </c>
      <c r="C12" s="37" t="e">
        <f>+'MOEDA CORRENTE'!#REF!/'MOEDA CORRENTE'!F$10</f>
        <v>#REF!</v>
      </c>
      <c r="D12" s="37" t="e">
        <f>+'MOEDA CORRENTE'!#REF!/'MOEDA CORRENTE'!G$10</f>
        <v>#REF!</v>
      </c>
      <c r="E12" s="37" t="e">
        <f>+'MOEDA CORRENTE'!#REF!/'MOEDA CORRENTE'!H$10</f>
        <v>#REF!</v>
      </c>
      <c r="F12" s="37" t="e">
        <f>+'MOEDA CORRENTE'!#REF!/'MOEDA CORRENTE'!#REF!</f>
        <v>#REF!</v>
      </c>
    </row>
    <row r="13" spans="2:6" ht="12.75">
      <c r="B13" s="23" t="s">
        <v>45</v>
      </c>
      <c r="C13" s="37" t="e">
        <f>+'MOEDA CORRENTE'!#REF!/'MOEDA CORRENTE'!F$10</f>
        <v>#REF!</v>
      </c>
      <c r="D13" s="37" t="e">
        <f>+'MOEDA CORRENTE'!#REF!/'MOEDA CORRENTE'!G$10</f>
        <v>#REF!</v>
      </c>
      <c r="E13" s="37" t="e">
        <f>+'MOEDA CORRENTE'!#REF!/'MOEDA CORRENTE'!H$10</f>
        <v>#REF!</v>
      </c>
      <c r="F13" s="37" t="e">
        <f>+'MOEDA CORRENTE'!#REF!/'MOEDA CORRENTE'!#REF!</f>
        <v>#REF!</v>
      </c>
    </row>
    <row r="14" spans="2:6" ht="12.75">
      <c r="B14" s="23" t="s">
        <v>46</v>
      </c>
      <c r="C14" s="37" t="e">
        <f>+'MOEDA CORRENTE'!#REF!/'MOEDA CORRENTE'!F$10</f>
        <v>#REF!</v>
      </c>
      <c r="D14" s="37" t="e">
        <f>+'MOEDA CORRENTE'!#REF!/'MOEDA CORRENTE'!G$10</f>
        <v>#REF!</v>
      </c>
      <c r="E14" s="37" t="e">
        <f>+'MOEDA CORRENTE'!#REF!/'MOEDA CORRENTE'!H$10</f>
        <v>#REF!</v>
      </c>
      <c r="F14" s="37" t="e">
        <f>+'MOEDA CORRENTE'!#REF!/'MOEDA CORRENTE'!#REF!</f>
        <v>#REF!</v>
      </c>
    </row>
    <row r="15" spans="2:6" ht="12.75">
      <c r="B15" s="23" t="s">
        <v>47</v>
      </c>
      <c r="C15" s="37">
        <f>+'MOEDA CORRENTE'!F19/'MOEDA CORRENTE'!F$10</f>
        <v>1.2259324425347802</v>
      </c>
      <c r="D15" s="37">
        <f>+'MOEDA CORRENTE'!G19/'MOEDA CORRENTE'!G$10</f>
        <v>1.3016090844115997</v>
      </c>
      <c r="E15" s="37">
        <f>+'MOEDA CORRENTE'!H19/'MOEDA CORRENTE'!H$10</f>
        <v>1.5139206160636394</v>
      </c>
      <c r="F15" s="37" t="e">
        <f>+'MOEDA CORRENTE'!#REF!/'MOEDA CORRENTE'!#REF!</f>
        <v>#REF!</v>
      </c>
    </row>
    <row r="16" spans="2:6" ht="12.75">
      <c r="B16" s="23" t="s">
        <v>48</v>
      </c>
      <c r="C16" s="37">
        <f>+'MOEDA CORRENTE'!F20/'MOEDA CORRENTE'!F$10</f>
        <v>-0.7855169907533744</v>
      </c>
      <c r="D16" s="37">
        <f>+'MOEDA CORRENTE'!G20/'MOEDA CORRENTE'!G$10</f>
        <v>-0.8652667243038104</v>
      </c>
      <c r="E16" s="37">
        <f>+'MOEDA CORRENTE'!H20/'MOEDA CORRENTE'!H$10</f>
        <v>-0.5317896175719256</v>
      </c>
      <c r="F16" s="37" t="e">
        <f>+'MOEDA CORRENTE'!#REF!/'MOEDA CORRENTE'!#REF!</f>
        <v>#REF!</v>
      </c>
    </row>
    <row r="17" spans="2:6" ht="12.75">
      <c r="B17" s="23" t="s">
        <v>17</v>
      </c>
      <c r="C17" s="37">
        <f>+'MOEDA CORRENTE'!F21/'MOEDA CORRENTE'!F$10</f>
        <v>-0.26939858491091345</v>
      </c>
      <c r="D17" s="37">
        <f>+'MOEDA CORRENTE'!G21/'MOEDA CORRENTE'!G$10</f>
        <v>-0.421135619327365</v>
      </c>
      <c r="E17" s="37">
        <f>+'MOEDA CORRENTE'!H21/'MOEDA CORRENTE'!H$10</f>
        <v>-0.33092697341939287</v>
      </c>
      <c r="F17" s="37" t="e">
        <f>+'MOEDA CORRENTE'!#REF!/'MOEDA CORRENTE'!#REF!</f>
        <v>#REF!</v>
      </c>
    </row>
    <row r="18" spans="2:6" ht="12.75">
      <c r="B18" s="23" t="s">
        <v>18</v>
      </c>
      <c r="C18" s="37">
        <f>+'MOEDA CORRENTE'!F22/'MOEDA CORRENTE'!F$10</f>
        <v>-0.0005724182090107802</v>
      </c>
      <c r="D18" s="37">
        <f>+'MOEDA CORRENTE'!G22/'MOEDA CORRENTE'!G$10</f>
        <v>-0.0003046941757909416</v>
      </c>
      <c r="E18" s="37">
        <f>+'MOEDA CORRENTE'!H22/'MOEDA CORRENTE'!H$10</f>
        <v>-0.00038411961038289797</v>
      </c>
      <c r="F18" s="37" t="e">
        <f>+'MOEDA CORRENTE'!#REF!/'MOEDA CORRENTE'!#REF!</f>
        <v>#REF!</v>
      </c>
    </row>
    <row r="19" spans="2:6" ht="12.75">
      <c r="B19" s="23" t="s">
        <v>12</v>
      </c>
      <c r="C19" s="37" t="e">
        <f>+'MOEDA CORRENTE'!#REF!/'MOEDA CORRENTE'!F$10</f>
        <v>#REF!</v>
      </c>
      <c r="D19" s="37" t="e">
        <f>+'MOEDA CORRENTE'!#REF!/'MOEDA CORRENTE'!G$10</f>
        <v>#REF!</v>
      </c>
      <c r="E19" s="37" t="e">
        <f>+'MOEDA CORRENTE'!#REF!/'MOEDA CORRENTE'!H$10</f>
        <v>#REF!</v>
      </c>
      <c r="F19" s="37" t="e">
        <f>+'MOEDA CORRENTE'!#REF!/'MOEDA CORRENTE'!#REF!</f>
        <v>#REF!</v>
      </c>
    </row>
    <row r="20" spans="2:6" ht="12.75">
      <c r="B20" s="23" t="s">
        <v>49</v>
      </c>
      <c r="C20" s="37">
        <f>+'MOEDA CORRENTE'!F24/'MOEDA CORRENTE'!F$10</f>
        <v>0.17044146406848498</v>
      </c>
      <c r="D20" s="37">
        <f>+'MOEDA CORRENTE'!G24/'MOEDA CORRENTE'!G$10</f>
        <v>0.014902046604633432</v>
      </c>
      <c r="E20" s="37">
        <f>+'MOEDA CORRENTE'!H24/'MOEDA CORRENTE'!H$10</f>
        <v>0.6508197096823202</v>
      </c>
      <c r="F20" s="37" t="e">
        <f>+'MOEDA CORRENTE'!#REF!/'MOEDA CORRENTE'!#REF!</f>
        <v>#REF!</v>
      </c>
    </row>
    <row r="21" spans="2:6" ht="12.75">
      <c r="B21" s="23" t="s">
        <v>13</v>
      </c>
      <c r="C21" s="37" t="e">
        <f>+'MOEDA CORRENTE'!#REF!/'MOEDA CORRENTE'!F$10</f>
        <v>#REF!</v>
      </c>
      <c r="D21" s="37" t="e">
        <f>+'MOEDA CORRENTE'!#REF!/'MOEDA CORRENTE'!G$10</f>
        <v>#REF!</v>
      </c>
      <c r="E21" s="37" t="e">
        <f>+'MOEDA CORRENTE'!#REF!/'MOEDA CORRENTE'!H$10</f>
        <v>#REF!</v>
      </c>
      <c r="F21" s="37" t="e">
        <f>+'MOEDA CORRENTE'!#REF!/'MOEDA CORRENTE'!#REF!</f>
        <v>#REF!</v>
      </c>
    </row>
    <row r="22" spans="2:6" ht="12.75">
      <c r="B22" s="23" t="s">
        <v>50</v>
      </c>
      <c r="C22" s="37" t="e">
        <f>+'MOEDA CORRENTE'!#REF!/'MOEDA CORRENTE'!F$10</f>
        <v>#REF!</v>
      </c>
      <c r="D22" s="37" t="e">
        <f>+'MOEDA CORRENTE'!#REF!/'MOEDA CORRENTE'!G$10</f>
        <v>#REF!</v>
      </c>
      <c r="E22" s="37" t="e">
        <f>+'MOEDA CORRENTE'!#REF!/'MOEDA CORRENTE'!H$10</f>
        <v>#REF!</v>
      </c>
      <c r="F22" s="37" t="e">
        <f>+'MOEDA CORRENTE'!#REF!/'MOEDA CORRENTE'!#REF!</f>
        <v>#REF!</v>
      </c>
    </row>
    <row r="23" spans="2:6" ht="12.75">
      <c r="B23" s="23" t="s">
        <v>51</v>
      </c>
      <c r="C23" s="37" t="e">
        <f>+'MOEDA CORRENTE'!#REF!/'MOEDA CORRENTE'!F$10</f>
        <v>#REF!</v>
      </c>
      <c r="D23" s="37" t="e">
        <f>+'MOEDA CORRENTE'!#REF!/'MOEDA CORRENTE'!G$10</f>
        <v>#REF!</v>
      </c>
      <c r="E23" s="37" t="e">
        <f>+'MOEDA CORRENTE'!#REF!/'MOEDA CORRENTE'!H$10</f>
        <v>#REF!</v>
      </c>
      <c r="F23" s="37" t="e">
        <f>+'MOEDA CORRENTE'!#REF!/'MOEDA CORRENTE'!#REF!</f>
        <v>#REF!</v>
      </c>
    </row>
    <row r="24" spans="2:6" ht="12.75">
      <c r="B24" s="23" t="s">
        <v>52</v>
      </c>
      <c r="C24" s="37" t="e">
        <f>+'MOEDA CORRENTE'!#REF!/'MOEDA CORRENTE'!F$10</f>
        <v>#REF!</v>
      </c>
      <c r="D24" s="37" t="e">
        <f>+'MOEDA CORRENTE'!#REF!/'MOEDA CORRENTE'!G$10</f>
        <v>#REF!</v>
      </c>
      <c r="E24" s="37" t="e">
        <f>+'MOEDA CORRENTE'!#REF!/'MOEDA CORRENTE'!H$10</f>
        <v>#REF!</v>
      </c>
      <c r="F24" s="37" t="e">
        <f>+'MOEDA CORRENTE'!#REF!/'MOEDA CORRENTE'!#REF!</f>
        <v>#REF!</v>
      </c>
    </row>
    <row r="25" spans="2:6" ht="12.75">
      <c r="B25" s="23" t="s">
        <v>53</v>
      </c>
      <c r="C25" s="37" t="e">
        <f>+'MOEDA CORRENTE'!#REF!/'MOEDA CORRENTE'!F$10</f>
        <v>#REF!</v>
      </c>
      <c r="D25" s="37" t="e">
        <f>+'MOEDA CORRENTE'!#REF!/'MOEDA CORRENTE'!G$10</f>
        <v>#REF!</v>
      </c>
      <c r="E25" s="37" t="e">
        <f>+'MOEDA CORRENTE'!#REF!/'MOEDA CORRENTE'!H$10</f>
        <v>#REF!</v>
      </c>
      <c r="F25" s="37" t="e">
        <f>+'MOEDA CORRENTE'!#REF!/'MOEDA CORRENTE'!#REF!</f>
        <v>#REF!</v>
      </c>
    </row>
    <row r="26" spans="2:6" ht="12.75">
      <c r="B26" s="23" t="s">
        <v>54</v>
      </c>
      <c r="C26" s="37" t="e">
        <f>+'MOEDA CORRENTE'!#REF!/'MOEDA CORRENTE'!F$10</f>
        <v>#REF!</v>
      </c>
      <c r="D26" s="37" t="e">
        <f>+'MOEDA CORRENTE'!#REF!/'MOEDA CORRENTE'!G$10</f>
        <v>#REF!</v>
      </c>
      <c r="E26" s="37" t="e">
        <f>+'MOEDA CORRENTE'!#REF!/'MOEDA CORRENTE'!H$10</f>
        <v>#REF!</v>
      </c>
      <c r="F26" s="37" t="e">
        <f>+'MOEDA CORRENTE'!#REF!/'MOEDA CORRENTE'!#REF!</f>
        <v>#REF!</v>
      </c>
    </row>
    <row r="27" spans="2:6" ht="12.75">
      <c r="B27" s="23" t="s">
        <v>55</v>
      </c>
      <c r="C27" s="37" t="e">
        <f>+'MOEDA CORRENTE'!#REF!/'MOEDA CORRENTE'!F$10</f>
        <v>#REF!</v>
      </c>
      <c r="D27" s="37" t="e">
        <f>+'MOEDA CORRENTE'!#REF!/'MOEDA CORRENTE'!G$10</f>
        <v>#REF!</v>
      </c>
      <c r="E27" s="37" t="e">
        <f>+'MOEDA CORRENTE'!#REF!/'MOEDA CORRENTE'!H$10</f>
        <v>#REF!</v>
      </c>
      <c r="F27" s="37" t="e">
        <f>+'MOEDA CORRENTE'!#REF!/'MOEDA CORRENTE'!#REF!</f>
        <v>#REF!</v>
      </c>
    </row>
    <row r="28" spans="2:6" ht="12.75">
      <c r="B28" s="23" t="s">
        <v>56</v>
      </c>
      <c r="C28" s="37" t="e">
        <f>+'MOEDA CORRENTE'!#REF!/'MOEDA CORRENTE'!F$10</f>
        <v>#REF!</v>
      </c>
      <c r="D28" s="37" t="e">
        <f>+'MOEDA CORRENTE'!#REF!/'MOEDA CORRENTE'!G$10</f>
        <v>#REF!</v>
      </c>
      <c r="E28" s="37" t="e">
        <f>+'MOEDA CORRENTE'!#REF!/'MOEDA CORRENTE'!H$10</f>
        <v>#REF!</v>
      </c>
      <c r="F28" s="37" t="e">
        <f>+'MOEDA CORRENTE'!#REF!/'MOEDA CORRENTE'!#REF!</f>
        <v>#REF!</v>
      </c>
    </row>
    <row r="29" spans="2:6" ht="12.75">
      <c r="B29" s="23" t="s">
        <v>57</v>
      </c>
      <c r="C29" s="37" t="e">
        <f>+'MOEDA CORRENTE'!#REF!/'MOEDA CORRENTE'!F$10</f>
        <v>#REF!</v>
      </c>
      <c r="D29" s="37" t="e">
        <f>+'MOEDA CORRENTE'!#REF!/'MOEDA CORRENTE'!G$10</f>
        <v>#REF!</v>
      </c>
      <c r="E29" s="37" t="e">
        <f>+'MOEDA CORRENTE'!#REF!/'MOEDA CORRENTE'!H$10</f>
        <v>#REF!</v>
      </c>
      <c r="F29" s="37" t="e">
        <f>+'MOEDA CORRENTE'!#REF!/'MOEDA CORRENTE'!#REF!</f>
        <v>#REF!</v>
      </c>
    </row>
    <row r="30" spans="2:6" ht="12.75">
      <c r="B30" s="23"/>
      <c r="C30" s="27"/>
      <c r="D30" s="27"/>
      <c r="E30" s="27"/>
      <c r="F30" s="27"/>
    </row>
    <row r="31" spans="2:6" ht="12.75">
      <c r="B31" s="28" t="s">
        <v>21</v>
      </c>
      <c r="C31" s="29">
        <f>+'MOEDA CORRENTE'!F26</f>
        <v>35430</v>
      </c>
      <c r="D31" s="29">
        <f>+'MOEDA CORRENTE'!G26</f>
        <v>35064</v>
      </c>
      <c r="E31" s="29">
        <f>+'MOEDA CORRENTE'!H26</f>
        <v>34699</v>
      </c>
      <c r="F31" s="29" t="e">
        <f>+'MOEDA CORRENTE'!#REF!</f>
        <v>#REF!</v>
      </c>
    </row>
    <row r="32" spans="2:6" ht="12.75">
      <c r="B32" s="30" t="s">
        <v>22</v>
      </c>
      <c r="C32" s="37">
        <f>+'MOEDA CORRENTE'!F27/'MOEDA CORRENTE'!F$27</f>
        <v>1</v>
      </c>
      <c r="D32" s="37">
        <f>+'MOEDA CORRENTE'!G27/'MOEDA CORRENTE'!G$27</f>
        <v>1</v>
      </c>
      <c r="E32" s="37">
        <f>+'MOEDA CORRENTE'!H27/'MOEDA CORRENTE'!H$27</f>
        <v>1</v>
      </c>
      <c r="F32" s="37" t="e">
        <f>+'MOEDA CORRENTE'!#REF!/'MOEDA CORRENTE'!#REF!</f>
        <v>#REF!</v>
      </c>
    </row>
    <row r="33" spans="2:6" ht="12.75">
      <c r="B33" s="23" t="s">
        <v>23</v>
      </c>
      <c r="C33" s="37">
        <f>+'MOEDA CORRENTE'!F28/'MOEDA CORRENTE'!F$27</f>
        <v>0.7254270957950286</v>
      </c>
      <c r="D33" s="37">
        <f>+'MOEDA CORRENTE'!G28/'MOEDA CORRENTE'!G$27</f>
        <v>0.6499835553016232</v>
      </c>
      <c r="E33" s="37">
        <f>+'MOEDA CORRENTE'!H28/'MOEDA CORRENTE'!H$27</f>
        <v>0.7383952037087285</v>
      </c>
      <c r="F33" s="37" t="e">
        <f>+'MOEDA CORRENTE'!#REF!/'MOEDA CORRENTE'!#REF!</f>
        <v>#REF!</v>
      </c>
    </row>
    <row r="34" spans="2:6" ht="12.75">
      <c r="B34" s="23" t="s">
        <v>58</v>
      </c>
      <c r="C34" s="37" t="e">
        <f>+'MOEDA CORRENTE'!#REF!/'MOEDA CORRENTE'!F$27</f>
        <v>#REF!</v>
      </c>
      <c r="D34" s="37" t="e">
        <f>+'MOEDA CORRENTE'!#REF!/'MOEDA CORRENTE'!G$27</f>
        <v>#REF!</v>
      </c>
      <c r="E34" s="37" t="e">
        <f>+'MOEDA CORRENTE'!#REF!/'MOEDA CORRENTE'!H$27</f>
        <v>#REF!</v>
      </c>
      <c r="F34" s="37" t="e">
        <f>+'MOEDA CORRENTE'!#REF!/'MOEDA CORRENTE'!#REF!</f>
        <v>#REF!</v>
      </c>
    </row>
    <row r="35" spans="2:6" ht="12.75">
      <c r="B35" s="23" t="s">
        <v>59</v>
      </c>
      <c r="C35" s="37">
        <f>+'MOEDA CORRENTE'!F29/'MOEDA CORRENTE'!F$27</f>
        <v>0.0160018995430006</v>
      </c>
      <c r="D35" s="37">
        <f>+'MOEDA CORRENTE'!G29/'MOEDA CORRENTE'!G$27</f>
        <v>0.0028463295644052394</v>
      </c>
      <c r="E35" s="37">
        <f>+'MOEDA CORRENTE'!H29/'MOEDA CORRENTE'!H$27</f>
        <v>0.0038306629933323472</v>
      </c>
      <c r="F35" s="37" t="e">
        <f>+'MOEDA CORRENTE'!#REF!/'MOEDA CORRENTE'!#REF!</f>
        <v>#REF!</v>
      </c>
    </row>
    <row r="36" spans="2:6" ht="12.75">
      <c r="B36" s="23" t="s">
        <v>60</v>
      </c>
      <c r="C36" s="37" t="e">
        <f>+'MOEDA CORRENTE'!#REF!/'MOEDA CORRENTE'!F$27</f>
        <v>#REF!</v>
      </c>
      <c r="D36" s="37" t="e">
        <f>+'MOEDA CORRENTE'!#REF!/'MOEDA CORRENTE'!G$27</f>
        <v>#REF!</v>
      </c>
      <c r="E36" s="37" t="e">
        <f>+'MOEDA CORRENTE'!#REF!/'MOEDA CORRENTE'!H$27</f>
        <v>#REF!</v>
      </c>
      <c r="F36" s="37" t="e">
        <f>+'MOEDA CORRENTE'!#REF!/'MOEDA CORRENTE'!#REF!</f>
        <v>#REF!</v>
      </c>
    </row>
    <row r="37" spans="2:6" ht="12.75">
      <c r="B37" s="23" t="s">
        <v>61</v>
      </c>
      <c r="C37" s="37" t="e">
        <f>+'MOEDA CORRENTE'!#REF!/'MOEDA CORRENTE'!F$27</f>
        <v>#REF!</v>
      </c>
      <c r="D37" s="37" t="e">
        <f>+'MOEDA CORRENTE'!#REF!/'MOEDA CORRENTE'!G$27</f>
        <v>#REF!</v>
      </c>
      <c r="E37" s="37" t="e">
        <f>+'MOEDA CORRENTE'!#REF!/'MOEDA CORRENTE'!H$27</f>
        <v>#REF!</v>
      </c>
      <c r="F37" s="37" t="e">
        <f>+'MOEDA CORRENTE'!#REF!/'MOEDA CORRENTE'!#REF!</f>
        <v>#REF!</v>
      </c>
    </row>
    <row r="38" spans="2:6" ht="12.75">
      <c r="B38" s="23" t="s">
        <v>29</v>
      </c>
      <c r="C38" s="37">
        <f>+'MOEDA CORRENTE'!F34/'MOEDA CORRENTE'!F$27</f>
        <v>0.2745729042049713</v>
      </c>
      <c r="D38" s="37">
        <f>+'MOEDA CORRENTE'!G34/'MOEDA CORRENTE'!G$27</f>
        <v>0.35001644469837684</v>
      </c>
      <c r="E38" s="37">
        <f>+'MOEDA CORRENTE'!H34/'MOEDA CORRENTE'!H$27</f>
        <v>0.26160479629127154</v>
      </c>
      <c r="F38" s="37" t="e">
        <f>+'MOEDA CORRENTE'!#REF!/'MOEDA CORRENTE'!#REF!</f>
        <v>#REF!</v>
      </c>
    </row>
    <row r="39" spans="2:6" ht="12.75">
      <c r="B39" s="23" t="s">
        <v>30</v>
      </c>
      <c r="C39" s="37" t="e">
        <f>+'MOEDA CORRENTE'!#REF!/'MOEDA CORRENTE'!F$27</f>
        <v>#REF!</v>
      </c>
      <c r="D39" s="37" t="e">
        <f>+'MOEDA CORRENTE'!#REF!/'MOEDA CORRENTE'!G$27</f>
        <v>#REF!</v>
      </c>
      <c r="E39" s="37" t="e">
        <f>+'MOEDA CORRENTE'!#REF!/'MOEDA CORRENTE'!H$27</f>
        <v>#REF!</v>
      </c>
      <c r="F39" s="37" t="e">
        <f>+'MOEDA CORRENTE'!#REF!/'MOEDA CORRENTE'!#REF!</f>
        <v>#REF!</v>
      </c>
    </row>
    <row r="40" spans="2:6" ht="12.75">
      <c r="B40" s="23" t="s">
        <v>31</v>
      </c>
      <c r="C40" s="37">
        <f>+'MOEDA CORRENTE'!F36/'MOEDA CORRENTE'!F$27</f>
        <v>0.09683579463396962</v>
      </c>
      <c r="D40" s="37">
        <f>+'MOEDA CORRENTE'!G36/'MOEDA CORRENTE'!G$27</f>
        <v>0.0877464332925027</v>
      </c>
      <c r="E40" s="37">
        <f>+'MOEDA CORRENTE'!H36/'MOEDA CORRENTE'!H$27</f>
        <v>0.03208259536268257</v>
      </c>
      <c r="F40" s="37" t="e">
        <f>+'MOEDA CORRENTE'!#REF!/'MOEDA CORRENTE'!#REF!</f>
        <v>#REF!</v>
      </c>
    </row>
    <row r="41" spans="2:6" ht="12.75">
      <c r="B41" s="23" t="s">
        <v>62</v>
      </c>
      <c r="C41" s="37" t="e">
        <f>+'MOEDA CORRENTE'!#REF!/'MOEDA CORRENTE'!F$27</f>
        <v>#REF!</v>
      </c>
      <c r="D41" s="37" t="e">
        <f>+'MOEDA CORRENTE'!#REF!/'MOEDA CORRENTE'!G$27</f>
        <v>#REF!</v>
      </c>
      <c r="E41" s="37" t="e">
        <f>+'MOEDA CORRENTE'!#REF!/'MOEDA CORRENTE'!H$27</f>
        <v>#REF!</v>
      </c>
      <c r="F41" s="37" t="e">
        <f>+'MOEDA CORRENTE'!#REF!/'MOEDA CORRENTE'!#REF!</f>
        <v>#REF!</v>
      </c>
    </row>
    <row r="42" spans="2:6" ht="12.75">
      <c r="B42" s="23"/>
      <c r="C42" s="27"/>
      <c r="D42" s="27"/>
      <c r="E42" s="27"/>
      <c r="F42" s="27"/>
    </row>
    <row r="43" spans="2:6" ht="12.75">
      <c r="B43" s="30" t="s">
        <v>32</v>
      </c>
      <c r="C43" s="37">
        <f>+'MOEDA CORRENTE'!F38/'MOEDA CORRENTE'!F$38</f>
        <v>1</v>
      </c>
      <c r="D43" s="37">
        <f>+'MOEDA CORRENTE'!G38/'MOEDA CORRENTE'!G$38</f>
        <v>1</v>
      </c>
      <c r="E43" s="37">
        <f>+'MOEDA CORRENTE'!H38/'MOEDA CORRENTE'!H$38</f>
        <v>1</v>
      </c>
      <c r="F43" s="37" t="e">
        <f>+'MOEDA CORRENTE'!#REF!/'MOEDA CORRENTE'!#REF!</f>
        <v>#REF!</v>
      </c>
    </row>
    <row r="44" spans="2:6" ht="12.75">
      <c r="B44" s="23" t="s">
        <v>33</v>
      </c>
      <c r="C44" s="37">
        <f>+'MOEDA CORRENTE'!F39/'MOEDA CORRENTE'!F$38</f>
        <v>0.019757497511046808</v>
      </c>
      <c r="D44" s="37">
        <f>+'MOEDA CORRENTE'!G39/'MOEDA CORRENTE'!G$38</f>
        <v>0.05771707001857408</v>
      </c>
      <c r="E44" s="37">
        <f>+'MOEDA CORRENTE'!H39/'MOEDA CORRENTE'!H$38</f>
        <v>0.20271540142393785</v>
      </c>
      <c r="F44" s="37" t="e">
        <f>+'MOEDA CORRENTE'!#REF!/'MOEDA CORRENTE'!#REF!</f>
        <v>#REF!</v>
      </c>
    </row>
    <row r="45" spans="2:6" ht="12.75">
      <c r="B45" s="23" t="s">
        <v>63</v>
      </c>
      <c r="C45" s="37" t="e">
        <f>+'MOEDA CORRENTE'!#REF!/'MOEDA CORRENTE'!F$38</f>
        <v>#REF!</v>
      </c>
      <c r="D45" s="37" t="e">
        <f>+'MOEDA CORRENTE'!#REF!/'MOEDA CORRENTE'!G$38</f>
        <v>#REF!</v>
      </c>
      <c r="E45" s="37" t="e">
        <f>+'MOEDA CORRENTE'!#REF!/'MOEDA CORRENTE'!H$38</f>
        <v>#REF!</v>
      </c>
      <c r="F45" s="37" t="e">
        <f>+'MOEDA CORRENTE'!#REF!/'MOEDA CORRENTE'!#REF!</f>
        <v>#REF!</v>
      </c>
    </row>
    <row r="46" spans="2:6" ht="12.75">
      <c r="B46" s="23" t="s">
        <v>64</v>
      </c>
      <c r="C46" s="37" t="e">
        <f>+'MOEDA CORRENTE'!#REF!/'MOEDA CORRENTE'!F$38</f>
        <v>#REF!</v>
      </c>
      <c r="D46" s="37" t="e">
        <f>+'MOEDA CORRENTE'!#REF!/'MOEDA CORRENTE'!G$38</f>
        <v>#REF!</v>
      </c>
      <c r="E46" s="37" t="e">
        <f>+'MOEDA CORRENTE'!#REF!/'MOEDA CORRENTE'!H$38</f>
        <v>#REF!</v>
      </c>
      <c r="F46" s="37" t="e">
        <f>+'MOEDA CORRENTE'!#REF!/'MOEDA CORRENTE'!#REF!</f>
        <v>#REF!</v>
      </c>
    </row>
    <row r="47" spans="2:6" ht="12.75">
      <c r="B47" s="23" t="s">
        <v>34</v>
      </c>
      <c r="C47" s="37">
        <f>+'MOEDA CORRENTE'!F40/'MOEDA CORRENTE'!F$38</f>
        <v>0.009194191749007432</v>
      </c>
      <c r="D47" s="37">
        <f>+'MOEDA CORRENTE'!G40/'MOEDA CORRENTE'!G$38</f>
        <v>0.021679989332029</v>
      </c>
      <c r="E47" s="37">
        <f>+'MOEDA CORRENTE'!H40/'MOEDA CORRENTE'!H$38</f>
        <v>0.014267285233964033</v>
      </c>
      <c r="F47" s="37" t="e">
        <f>+'MOEDA CORRENTE'!#REF!/'MOEDA CORRENTE'!#REF!</f>
        <v>#REF!</v>
      </c>
    </row>
    <row r="48" spans="2:6" ht="12.75">
      <c r="B48" s="23" t="s">
        <v>35</v>
      </c>
      <c r="C48" s="37" t="e">
        <f>+'MOEDA CORRENTE'!#REF!/'MOEDA CORRENTE'!F$38</f>
        <v>#REF!</v>
      </c>
      <c r="D48" s="37" t="e">
        <f>+'MOEDA CORRENTE'!#REF!/'MOEDA CORRENTE'!G$38</f>
        <v>#REF!</v>
      </c>
      <c r="E48" s="37" t="e">
        <f>+'MOEDA CORRENTE'!#REF!/'MOEDA CORRENTE'!H$38</f>
        <v>#REF!</v>
      </c>
      <c r="F48" s="37" t="e">
        <f>+'MOEDA CORRENTE'!#REF!/'MOEDA CORRENTE'!#REF!</f>
        <v>#REF!</v>
      </c>
    </row>
    <row r="49" spans="2:6" ht="12.75">
      <c r="B49" s="23" t="s">
        <v>36</v>
      </c>
      <c r="C49" s="37">
        <f>+'MOEDA CORRENTE'!F42/'MOEDA CORRENTE'!F$38</f>
        <v>0.9802425024889533</v>
      </c>
      <c r="D49" s="37">
        <f>+'MOEDA CORRENTE'!G42/'MOEDA CORRENTE'!G$38</f>
        <v>0.9422829299814259</v>
      </c>
      <c r="E49" s="37">
        <f>+'MOEDA CORRENTE'!H42/'MOEDA CORRENTE'!H$38</f>
        <v>0.797284598576062</v>
      </c>
      <c r="F49" s="37" t="e">
        <f>+'MOEDA CORRENTE'!#REF!/'MOEDA CORRENTE'!#REF!</f>
        <v>#REF!</v>
      </c>
    </row>
    <row r="50" spans="2:6" ht="12.75">
      <c r="B50" s="23" t="s">
        <v>65</v>
      </c>
      <c r="C50" s="37">
        <f>+'MOEDA CORRENTE'!F43/'MOEDA CORRENTE'!F$38</f>
        <v>0.9802425024889533</v>
      </c>
      <c r="D50" s="37">
        <f>+'MOEDA CORRENTE'!G43/'MOEDA CORRENTE'!G$38</f>
        <v>0.9422829299814259</v>
      </c>
      <c r="E50" s="37">
        <f>+'MOEDA CORRENTE'!H43/'MOEDA CORRENTE'!H$38</f>
        <v>0.797284598576062</v>
      </c>
      <c r="F50" s="37" t="e">
        <f>+'MOEDA CORRENTE'!#REF!/'MOEDA CORRENTE'!#REF!</f>
        <v>#REF!</v>
      </c>
    </row>
    <row r="51" spans="2:6" ht="12.75">
      <c r="B51" s="23" t="s">
        <v>66</v>
      </c>
      <c r="C51" s="37" t="e">
        <f>+'MOEDA CORRENTE'!#REF!/'MOEDA CORRENTE'!F$38</f>
        <v>#REF!</v>
      </c>
      <c r="D51" s="37" t="e">
        <f>+'MOEDA CORRENTE'!#REF!/'MOEDA CORRENTE'!G$38</f>
        <v>#REF!</v>
      </c>
      <c r="E51" s="37" t="e">
        <f>+'MOEDA CORRENTE'!#REF!/'MOEDA CORRENTE'!H$38</f>
        <v>#REF!</v>
      </c>
      <c r="F51" s="37" t="e">
        <f>+'MOEDA CORRENTE'!#REF!/'MOEDA CORRENTE'!#REF!</f>
        <v>#REF!</v>
      </c>
    </row>
    <row r="52" spans="2:6" ht="12.75">
      <c r="B52" s="23" t="s">
        <v>67</v>
      </c>
      <c r="C52" s="37" t="e">
        <f>+'MOEDA CORRENTE'!#REF!/'MOEDA CORRENTE'!F$38</f>
        <v>#REF!</v>
      </c>
      <c r="D52" s="37" t="e">
        <f>+'MOEDA CORRENTE'!#REF!/'MOEDA CORRENTE'!G$38</f>
        <v>#REF!</v>
      </c>
      <c r="E52" s="37" t="e">
        <f>+'MOEDA CORRENTE'!#REF!/'MOEDA CORRENTE'!H$38</f>
        <v>#REF!</v>
      </c>
      <c r="F52" s="37" t="e">
        <f>+'MOEDA CORRENTE'!#REF!/'MOEDA CORRENTE'!#REF!</f>
        <v>#REF!</v>
      </c>
    </row>
    <row r="53" spans="2:6" ht="12.75">
      <c r="B53" s="23"/>
      <c r="C53" s="31">
        <f>+C32-C43</f>
        <v>0</v>
      </c>
      <c r="D53" s="31">
        <f>+D32-D43</f>
        <v>0</v>
      </c>
      <c r="E53" s="31">
        <f>+E32-E43</f>
        <v>0</v>
      </c>
      <c r="F53" s="31" t="e">
        <f>+F32-F43</f>
        <v>#REF!</v>
      </c>
    </row>
    <row r="54" spans="2:6" ht="12.75">
      <c r="B54" s="32"/>
      <c r="C54" s="33"/>
      <c r="D54" s="34"/>
      <c r="E54" s="34"/>
      <c r="F54" s="35"/>
    </row>
    <row r="55" spans="2:6" ht="12.75">
      <c r="B55" s="36"/>
      <c r="C55" s="33"/>
      <c r="D55" s="34"/>
      <c r="E55" s="34"/>
      <c r="F55" s="35"/>
    </row>
    <row r="56" spans="2:6" ht="12.75">
      <c r="B56" s="36"/>
      <c r="C56" s="33"/>
      <c r="D56" s="34"/>
      <c r="E56" s="34"/>
      <c r="F56" s="35"/>
    </row>
    <row r="57" ht="12.75">
      <c r="C57" s="2"/>
    </row>
    <row r="58" ht="12.75">
      <c r="C58" s="2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9"/>
  <sheetViews>
    <sheetView workbookViewId="0" topLeftCell="A1">
      <selection activeCell="H44" sqref="H4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36708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29750.09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23538.44</v>
      </c>
    </row>
    <row r="15" spans="4:6" ht="12.75">
      <c r="D15" s="84" t="s">
        <v>99</v>
      </c>
      <c r="E15" s="90"/>
      <c r="F15" s="78">
        <v>23538.44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5763.11</v>
      </c>
    </row>
    <row r="18" spans="3:6" ht="12.75">
      <c r="C18" s="95"/>
      <c r="D18" s="106" t="s">
        <v>266</v>
      </c>
      <c r="E18" s="90"/>
      <c r="F18" s="107">
        <v>1417.02</v>
      </c>
    </row>
    <row r="19" spans="3:6" ht="12.75">
      <c r="C19" s="95"/>
      <c r="D19" s="106" t="s">
        <v>180</v>
      </c>
      <c r="E19" s="90"/>
      <c r="F19" s="107">
        <v>730</v>
      </c>
    </row>
    <row r="20" spans="3:6" ht="12.75">
      <c r="C20" s="95"/>
      <c r="D20" s="106" t="s">
        <v>162</v>
      </c>
      <c r="E20" s="90"/>
      <c r="F20" s="107">
        <v>152.65</v>
      </c>
    </row>
    <row r="21" spans="3:6" ht="12.75">
      <c r="C21"/>
      <c r="D21" s="84" t="s">
        <v>233</v>
      </c>
      <c r="E21" s="89"/>
      <c r="F21" s="1">
        <v>0.1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766.35</v>
      </c>
    </row>
    <row r="25" spans="3:6" ht="12.75">
      <c r="C25"/>
      <c r="D25" s="84" t="s">
        <v>74</v>
      </c>
      <c r="E25" s="89"/>
      <c r="F25" s="1">
        <v>2696.99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</f>
        <v>448.54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6" ht="12.75">
      <c r="C29"/>
      <c r="D29" s="84" t="s">
        <v>104</v>
      </c>
      <c r="E29" s="89"/>
      <c r="F29" s="1">
        <v>79.8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105</v>
      </c>
      <c r="E31" s="89"/>
      <c r="F31" s="1">
        <v>300</v>
      </c>
    </row>
    <row r="32" spans="3:6" ht="12.75">
      <c r="C32"/>
      <c r="D32" s="84" t="s">
        <v>165</v>
      </c>
      <c r="E32" s="89"/>
      <c r="F32" s="1">
        <v>51.81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4.93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2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+F41+F60+F65+F97+F102+F127</f>
        <v>26850.340000000004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6910.710000000001</v>
      </c>
    </row>
    <row r="42" spans="4:6" ht="12.75">
      <c r="D42" s="95" t="s">
        <v>108</v>
      </c>
      <c r="E42" s="90"/>
      <c r="F42" s="104">
        <f>+F43+F44+F45+F46+F47+F48+F49+F50+F51+F52+F53</f>
        <v>4724.18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254.5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0</v>
      </c>
    </row>
    <row r="49" spans="4:6" ht="12.75">
      <c r="D49" s="87"/>
      <c r="E49" s="98" t="s">
        <v>244</v>
      </c>
      <c r="F49" s="78">
        <v>355.43</v>
      </c>
    </row>
    <row r="50" spans="4:6" ht="12.75">
      <c r="D50" s="87"/>
      <c r="E50" s="98" t="s">
        <v>245</v>
      </c>
      <c r="F50" s="78">
        <v>49.17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3887.69</v>
      </c>
    </row>
    <row r="53" spans="4:6" ht="12.75">
      <c r="D53" s="87"/>
      <c r="E53" s="98" t="s">
        <v>248</v>
      </c>
      <c r="F53" s="78">
        <f>365.3-207.91</f>
        <v>157.39000000000001</v>
      </c>
    </row>
    <row r="54" spans="4:6" ht="12.75">
      <c r="D54" s="95" t="s">
        <v>112</v>
      </c>
      <c r="E54" s="90"/>
      <c r="F54" s="104">
        <f>+F55+F56</f>
        <v>1686.5300000000002</v>
      </c>
    </row>
    <row r="55" spans="4:6" ht="12.75">
      <c r="D55" s="95"/>
      <c r="E55" s="98" t="s">
        <v>113</v>
      </c>
      <c r="F55" s="78">
        <v>539.64</v>
      </c>
    </row>
    <row r="56" spans="4:6" ht="12.75">
      <c r="D56" s="95"/>
      <c r="E56" s="98" t="s">
        <v>114</v>
      </c>
      <c r="F56" s="78">
        <v>1146.89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480.61</v>
      </c>
    </row>
    <row r="61" spans="2:6" ht="12.75">
      <c r="B61" s="69"/>
      <c r="C61" s="95"/>
      <c r="D61" s="98" t="s">
        <v>119</v>
      </c>
      <c r="E61" s="98"/>
      <c r="F61" s="78">
        <v>174.37</v>
      </c>
    </row>
    <row r="62" spans="2:6" ht="12.75">
      <c r="B62" s="69"/>
      <c r="C62" s="95"/>
      <c r="D62" s="98" t="s">
        <v>120</v>
      </c>
      <c r="E62" s="98"/>
      <c r="F62" s="78">
        <f>309.36-3.12</f>
        <v>306.24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+F66+F67+F68+F69+F70+F71+F72+F73+F74+F75+F76+F77+F78+F79+F80+F81+F82+F83+F84+F85+F86+F87+F88+F89+F90+F91+F92+F93+F95+F94</f>
        <v>7521.760000000001</v>
      </c>
    </row>
    <row r="66" spans="3:6" ht="12.75">
      <c r="C66" s="95"/>
      <c r="D66" s="98" t="s">
        <v>125</v>
      </c>
      <c r="E66" s="98"/>
      <c r="F66" s="78">
        <v>124.75</v>
      </c>
    </row>
    <row r="67" spans="3:6" ht="12.75">
      <c r="C67" s="95"/>
      <c r="D67" s="98" t="s">
        <v>77</v>
      </c>
      <c r="E67" s="98"/>
      <c r="F67" s="78">
        <v>196.42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68.7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0</v>
      </c>
    </row>
    <row r="75" spans="3:6" ht="12.75">
      <c r="C75" s="95"/>
      <c r="D75" s="98" t="s">
        <v>127</v>
      </c>
      <c r="E75" s="98"/>
      <c r="F75" s="78">
        <v>160.5</v>
      </c>
    </row>
    <row r="76" spans="3:6" ht="12.75">
      <c r="C76" s="95"/>
      <c r="D76" s="98" t="s">
        <v>128</v>
      </c>
      <c r="E76" s="98"/>
      <c r="F76" s="78">
        <v>2505.9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294</v>
      </c>
      <c r="E78" s="98"/>
      <c r="F78" s="78">
        <v>186.9</v>
      </c>
    </row>
    <row r="79" spans="3:6" ht="12.75">
      <c r="C79" s="95"/>
      <c r="D79" s="98" t="s">
        <v>130</v>
      </c>
      <c r="E79" s="98"/>
      <c r="F79" s="78">
        <v>196</v>
      </c>
    </row>
    <row r="80" spans="3:6" ht="12.75">
      <c r="C80" s="95"/>
      <c r="D80" s="98" t="s">
        <v>262</v>
      </c>
      <c r="E80" s="98"/>
      <c r="F80" s="78">
        <v>0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0</v>
      </c>
    </row>
    <row r="84" spans="3:6" ht="12.75">
      <c r="C84" s="95"/>
      <c r="D84" s="98" t="s">
        <v>259</v>
      </c>
      <c r="E84" s="98"/>
      <c r="F84" s="78">
        <v>201.4</v>
      </c>
    </row>
    <row r="85" spans="3:6" ht="12.75">
      <c r="C85" s="95"/>
      <c r="D85" s="98" t="s">
        <v>134</v>
      </c>
      <c r="E85" s="98"/>
      <c r="F85" s="1">
        <v>0</v>
      </c>
    </row>
    <row r="86" spans="3:6" ht="12.75">
      <c r="C86" s="95"/>
      <c r="D86" s="98" t="s">
        <v>165</v>
      </c>
      <c r="E86" s="98"/>
      <c r="F86" s="1">
        <v>481.75</v>
      </c>
    </row>
    <row r="87" spans="3:6" ht="12.75">
      <c r="C87" s="95"/>
      <c r="D87" s="98" t="s">
        <v>269</v>
      </c>
      <c r="E87" s="98"/>
      <c r="F87" s="1">
        <v>0</v>
      </c>
    </row>
    <row r="88" spans="3:6" ht="12.75">
      <c r="C88" s="95"/>
      <c r="D88" s="98" t="s">
        <v>231</v>
      </c>
      <c r="E88" s="98"/>
      <c r="F88" s="1">
        <v>0</v>
      </c>
    </row>
    <row r="89" spans="3:6" ht="12.75">
      <c r="C89" s="95"/>
      <c r="D89" s="98" t="s">
        <v>166</v>
      </c>
      <c r="E89" s="98"/>
      <c r="F89" s="1">
        <v>0</v>
      </c>
    </row>
    <row r="90" spans="3:6" ht="12.75">
      <c r="C90" s="95"/>
      <c r="D90" s="98" t="s">
        <v>167</v>
      </c>
      <c r="E90" s="98"/>
      <c r="F90" s="1">
        <v>120</v>
      </c>
    </row>
    <row r="91" spans="3:6" ht="12.75">
      <c r="C91" s="95"/>
      <c r="D91" s="98" t="s">
        <v>295</v>
      </c>
      <c r="E91" s="98"/>
      <c r="F91" s="1">
        <v>1226.5</v>
      </c>
    </row>
    <row r="92" spans="3:6" ht="12.75">
      <c r="C92" s="95"/>
      <c r="D92" s="98" t="s">
        <v>221</v>
      </c>
      <c r="E92" s="98"/>
      <c r="F92" s="1">
        <v>403.06</v>
      </c>
    </row>
    <row r="93" spans="3:6" ht="12.75">
      <c r="C93" s="95"/>
      <c r="D93" s="98" t="s">
        <v>135</v>
      </c>
      <c r="E93" s="98"/>
      <c r="F93" s="1">
        <v>924.97</v>
      </c>
    </row>
    <row r="94" spans="3:6" ht="12.75">
      <c r="C94" s="95"/>
      <c r="D94" s="98" t="s">
        <v>136</v>
      </c>
      <c r="E94" s="98"/>
      <c r="F94" s="1">
        <v>8</v>
      </c>
    </row>
    <row r="95" spans="3:6" ht="12.75">
      <c r="C95" s="95"/>
      <c r="D95" s="98" t="s">
        <v>137</v>
      </c>
      <c r="E95" s="98"/>
      <c r="F95" s="1">
        <v>682.05</v>
      </c>
    </row>
    <row r="96" spans="3:6" ht="12.75">
      <c r="C96" s="95"/>
      <c r="D96" s="98"/>
      <c r="E96" s="98"/>
      <c r="F96" s="1"/>
    </row>
    <row r="97" spans="3:6" ht="12.75">
      <c r="C97" s="95" t="s">
        <v>138</v>
      </c>
      <c r="D97" s="98"/>
      <c r="E97" s="98"/>
      <c r="F97" s="103">
        <f>+F98+F99+F100</f>
        <v>620.94</v>
      </c>
    </row>
    <row r="98" spans="3:6" ht="12.75">
      <c r="C98" s="95"/>
      <c r="D98" s="98" t="s">
        <v>139</v>
      </c>
      <c r="E98" s="98"/>
      <c r="F98" s="1">
        <v>33.15</v>
      </c>
    </row>
    <row r="99" spans="3:6" ht="12.75">
      <c r="C99" s="95"/>
      <c r="D99" s="98" t="s">
        <v>85</v>
      </c>
      <c r="E99" s="98"/>
      <c r="F99" s="1">
        <v>299.49</v>
      </c>
    </row>
    <row r="100" spans="3:6" ht="12.75">
      <c r="C100" s="95"/>
      <c r="D100" s="98" t="s">
        <v>140</v>
      </c>
      <c r="E100" s="98"/>
      <c r="F100" s="1">
        <v>288.3</v>
      </c>
    </row>
    <row r="101" spans="4:6" ht="12.75">
      <c r="D101" s="95"/>
      <c r="E101" s="98"/>
      <c r="F101" s="1"/>
    </row>
    <row r="102" spans="3:6" ht="12.75">
      <c r="C102" s="95" t="s">
        <v>141</v>
      </c>
      <c r="D102" s="87"/>
      <c r="E102" s="90"/>
      <c r="F102" s="104">
        <f>+F103+F122</f>
        <v>3085.65</v>
      </c>
    </row>
    <row r="103" spans="4:6" ht="12.75">
      <c r="D103" s="95" t="s">
        <v>207</v>
      </c>
      <c r="E103" s="90"/>
      <c r="F103" s="104">
        <f>+F104+F105+F106+F107+F108</f>
        <v>2475.65</v>
      </c>
    </row>
    <row r="104" spans="4:6" ht="12.75">
      <c r="D104" s="95"/>
      <c r="E104" s="94" t="s">
        <v>77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631.2</v>
      </c>
    </row>
    <row r="107" spans="4:6" ht="12.75">
      <c r="D107" s="87"/>
      <c r="E107" s="98" t="s">
        <v>237</v>
      </c>
      <c r="F107" s="78">
        <v>1844.45</v>
      </c>
    </row>
    <row r="108" spans="4:6" ht="12.75">
      <c r="D108" s="87"/>
      <c r="E108" s="98" t="s">
        <v>156</v>
      </c>
      <c r="F108" s="78">
        <v>0</v>
      </c>
    </row>
    <row r="109" spans="4:6" ht="12.75">
      <c r="D109" s="108" t="s">
        <v>270</v>
      </c>
      <c r="E109" s="98"/>
      <c r="F109" s="104">
        <f>+F110+F111+F112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108" t="s">
        <v>296</v>
      </c>
      <c r="E122" s="98"/>
      <c r="F122" s="104">
        <f>+F123+F124</f>
        <v>610</v>
      </c>
    </row>
    <row r="123" spans="4:6" ht="12.75">
      <c r="D123" s="87"/>
      <c r="E123" s="98" t="s">
        <v>142</v>
      </c>
      <c r="F123" s="78">
        <v>110</v>
      </c>
    </row>
    <row r="124" spans="4:6" ht="12.75">
      <c r="D124" s="87"/>
      <c r="E124" s="98" t="s">
        <v>156</v>
      </c>
      <c r="F124" s="78">
        <v>500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8230.67</v>
      </c>
    </row>
    <row r="128" spans="4:6" ht="12.75">
      <c r="D128" s="97" t="s">
        <v>148</v>
      </c>
      <c r="E128" s="97"/>
      <c r="F128" s="83">
        <v>4718.87</v>
      </c>
    </row>
    <row r="129" spans="4:6" ht="12.75">
      <c r="D129" s="97" t="s">
        <v>149</v>
      </c>
      <c r="E129" s="97"/>
      <c r="F129" s="83">
        <v>170.08</v>
      </c>
    </row>
    <row r="130" spans="4:6" ht="12.75">
      <c r="D130" s="97" t="s">
        <v>273</v>
      </c>
      <c r="E130" s="97"/>
      <c r="F130" s="83">
        <v>1549.5</v>
      </c>
    </row>
    <row r="131" spans="4:6" ht="12.75">
      <c r="D131" s="97" t="s">
        <v>159</v>
      </c>
      <c r="E131" s="97"/>
      <c r="F131" s="83">
        <v>1792.22</v>
      </c>
    </row>
    <row r="132" spans="4:6" ht="12.75">
      <c r="D132" s="97" t="s">
        <v>264</v>
      </c>
      <c r="E132" s="97"/>
      <c r="F132" s="83">
        <v>0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0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0</v>
      </c>
    </row>
    <row r="143" spans="4:6" ht="12.75">
      <c r="D143" s="87"/>
      <c r="E143" s="98" t="s">
        <v>142</v>
      </c>
      <c r="F143" s="78">
        <v>0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0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+F12-F39</f>
        <v>2899.7499999999964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3">
      <selection activeCell="F23" sqref="F2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36739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26114.93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23754.43</v>
      </c>
    </row>
    <row r="15" spans="4:6" ht="12.75">
      <c r="D15" s="84" t="s">
        <v>99</v>
      </c>
      <c r="E15" s="90"/>
      <c r="F15" s="78">
        <v>23754.43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2224.29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728</v>
      </c>
    </row>
    <row r="20" spans="3:6" ht="12.75">
      <c r="C20" s="95"/>
      <c r="D20" s="106" t="s">
        <v>162</v>
      </c>
      <c r="E20" s="90"/>
      <c r="F20" s="107">
        <v>68.84</v>
      </c>
    </row>
    <row r="21" spans="3:6" ht="12.75">
      <c r="C21"/>
      <c r="D21" s="84" t="s">
        <v>274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762.97</v>
      </c>
    </row>
    <row r="25" spans="3:6" ht="12.75">
      <c r="C25"/>
      <c r="D25" s="84" t="s">
        <v>74</v>
      </c>
      <c r="E25" s="89"/>
      <c r="F25" s="1">
        <v>664.48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</f>
        <v>136.21</v>
      </c>
      <c r="H27" s="1"/>
    </row>
    <row r="28" spans="3:8" ht="12.75">
      <c r="C28" s="96"/>
      <c r="D28" s="84" t="s">
        <v>191</v>
      </c>
      <c r="E28" s="89"/>
      <c r="F28" s="114">
        <v>50</v>
      </c>
      <c r="H28" s="1"/>
    </row>
    <row r="29" spans="3:6" ht="12.75">
      <c r="C29"/>
      <c r="D29" s="84" t="s">
        <v>104</v>
      </c>
      <c r="E29" s="89"/>
      <c r="F29" s="1">
        <v>71.4</v>
      </c>
    </row>
    <row r="30" spans="3:6" ht="12.75">
      <c r="C30"/>
      <c r="D30" s="84" t="s">
        <v>275</v>
      </c>
      <c r="E30" s="89"/>
      <c r="F30" s="1">
        <v>5</v>
      </c>
    </row>
    <row r="31" spans="3:6" ht="12.75">
      <c r="C31"/>
      <c r="D31" s="84" t="s">
        <v>105</v>
      </c>
      <c r="E31" s="89"/>
      <c r="F31" s="1">
        <v>0</v>
      </c>
    </row>
    <row r="32" spans="3:6" ht="12.75">
      <c r="C32"/>
      <c r="D32" s="84" t="s">
        <v>178</v>
      </c>
      <c r="E32" s="89"/>
      <c r="F32" s="1">
        <v>0.27</v>
      </c>
    </row>
    <row r="33" spans="3:6" ht="12.75">
      <c r="C33"/>
      <c r="D33" s="84" t="s">
        <v>165</v>
      </c>
      <c r="E33" s="89"/>
      <c r="F33" s="1">
        <v>0</v>
      </c>
    </row>
    <row r="34" spans="3:6" ht="12.75">
      <c r="C34"/>
      <c r="D34" s="84" t="s">
        <v>251</v>
      </c>
      <c r="E34" s="89"/>
      <c r="F34" s="1">
        <v>0</v>
      </c>
    </row>
    <row r="35" spans="3:6" ht="12.75">
      <c r="C35"/>
      <c r="D35" s="84" t="s">
        <v>179</v>
      </c>
      <c r="E35" s="89"/>
      <c r="F35" s="1">
        <v>9.54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+F42+F61+F66+F99+F105+F125+F133</f>
        <v>20050.09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6688.05</v>
      </c>
    </row>
    <row r="43" spans="4:6" ht="12.75">
      <c r="D43" s="95" t="s">
        <v>108</v>
      </c>
      <c r="E43" s="90"/>
      <c r="F43" s="104">
        <f>+F44+F45+F46+F47+F48+F49+F50+F51+F52+F53+F54</f>
        <v>4681.39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254.5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0</v>
      </c>
    </row>
    <row r="49" spans="4:6" ht="12.75">
      <c r="D49" s="87"/>
      <c r="E49" s="98" t="s">
        <v>243</v>
      </c>
      <c r="F49" s="78">
        <v>0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44.98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3887.69</v>
      </c>
    </row>
    <row r="54" spans="4:6" ht="12.75">
      <c r="D54" s="87"/>
      <c r="E54" s="98" t="s">
        <v>248</v>
      </c>
      <c r="F54" s="78">
        <f>328.9-210.11</f>
        <v>118.78999999999996</v>
      </c>
    </row>
    <row r="55" spans="4:6" ht="12.75">
      <c r="D55" s="95" t="s">
        <v>112</v>
      </c>
      <c r="E55" s="90"/>
      <c r="F55" s="104">
        <f>+F56+F57</f>
        <v>1506.66</v>
      </c>
    </row>
    <row r="56" spans="4:6" ht="12.75">
      <c r="D56" s="95"/>
      <c r="E56" s="98" t="s">
        <v>113</v>
      </c>
      <c r="F56" s="78">
        <v>359.77</v>
      </c>
    </row>
    <row r="57" spans="4:6" ht="12.75">
      <c r="D57" s="95"/>
      <c r="E57" s="98" t="s">
        <v>114</v>
      </c>
      <c r="F57" s="78">
        <v>1146.89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485.98</v>
      </c>
    </row>
    <row r="62" spans="2:6" ht="12.75">
      <c r="B62" s="69"/>
      <c r="C62" s="95"/>
      <c r="D62" s="98" t="s">
        <v>119</v>
      </c>
      <c r="E62" s="98"/>
      <c r="F62" s="78">
        <v>210.56</v>
      </c>
    </row>
    <row r="63" spans="2:6" ht="12.75">
      <c r="B63" s="69"/>
      <c r="C63" s="95"/>
      <c r="D63" s="98" t="s">
        <v>120</v>
      </c>
      <c r="E63" s="98"/>
      <c r="F63" s="78">
        <v>274.22</v>
      </c>
    </row>
    <row r="64" spans="2:6" ht="12.75">
      <c r="B64" s="69"/>
      <c r="C64" s="95"/>
      <c r="D64" s="98" t="s">
        <v>123</v>
      </c>
      <c r="E64" s="98"/>
      <c r="F64" s="78">
        <v>1.2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+F67+F68+F69+F71+F72+F73+F74+F75+F76+F77+F78+F79+F80+F81+F82+F83+F84+F85+F86+F87+F88+F89+F90+F91+F93+F92+F94+F95+F96+F97</f>
        <v>2346.8900000000003</v>
      </c>
    </row>
    <row r="67" spans="3:6" ht="12.75">
      <c r="C67" s="95"/>
      <c r="D67" s="98" t="s">
        <v>125</v>
      </c>
      <c r="E67" s="98"/>
      <c r="F67" s="78">
        <v>122.9</v>
      </c>
    </row>
    <row r="68" spans="3:6" ht="12.75">
      <c r="C68" s="95"/>
      <c r="D68" s="98" t="s">
        <v>77</v>
      </c>
      <c r="E68" s="98"/>
      <c r="F68" s="78">
        <v>184.7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10.39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10</v>
      </c>
    </row>
    <row r="76" spans="3:6" ht="12.75">
      <c r="C76" s="95"/>
      <c r="D76" s="98" t="s">
        <v>127</v>
      </c>
      <c r="E76" s="98"/>
      <c r="F76" s="78">
        <v>162.11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35.4</v>
      </c>
    </row>
    <row r="79" spans="3:6" ht="12.75">
      <c r="C79" s="95"/>
      <c r="D79" s="98" t="s">
        <v>272</v>
      </c>
      <c r="E79" s="98"/>
      <c r="F79" s="78">
        <v>16.5</v>
      </c>
    </row>
    <row r="80" spans="3:6" ht="12.75">
      <c r="C80" s="95"/>
      <c r="D80" s="98" t="s">
        <v>130</v>
      </c>
      <c r="E80" s="98"/>
      <c r="F80" s="78">
        <v>117</v>
      </c>
    </row>
    <row r="81" spans="3:6" ht="12.75">
      <c r="C81" s="95"/>
      <c r="D81" s="98" t="s">
        <v>262</v>
      </c>
      <c r="E81" s="98"/>
      <c r="F81" s="78">
        <v>0</v>
      </c>
    </row>
    <row r="82" spans="3:6" ht="12.75">
      <c r="C82" s="95"/>
      <c r="D82" s="98" t="s">
        <v>252</v>
      </c>
      <c r="E82" s="98"/>
      <c r="F82" s="78">
        <v>34.86</v>
      </c>
    </row>
    <row r="83" spans="3:6" ht="12.75">
      <c r="C83" s="95"/>
      <c r="D83" s="98" t="s">
        <v>131</v>
      </c>
      <c r="E83" s="98"/>
      <c r="F83" s="78">
        <v>0</v>
      </c>
    </row>
    <row r="84" spans="3:6" ht="12.75">
      <c r="C84" s="95"/>
      <c r="D84" s="98" t="s">
        <v>256</v>
      </c>
      <c r="E84" s="98"/>
      <c r="F84" s="78">
        <v>23.7</v>
      </c>
    </row>
    <row r="85" spans="3:6" ht="12.75">
      <c r="C85" s="95"/>
      <c r="D85" s="98" t="s">
        <v>259</v>
      </c>
      <c r="E85" s="98"/>
      <c r="F85" s="78">
        <v>98.59</v>
      </c>
    </row>
    <row r="86" spans="3:6" ht="12.75">
      <c r="C86" s="95"/>
      <c r="D86" s="98" t="s">
        <v>134</v>
      </c>
      <c r="E86" s="98"/>
      <c r="F86" s="1">
        <v>41.11</v>
      </c>
    </row>
    <row r="87" spans="3:6" ht="12.75">
      <c r="C87" s="95"/>
      <c r="D87" s="98" t="s">
        <v>281</v>
      </c>
      <c r="E87" s="98"/>
      <c r="F87" s="1">
        <v>21.1</v>
      </c>
    </row>
    <row r="88" spans="3:6" ht="12.75">
      <c r="C88" s="95"/>
      <c r="D88" s="98" t="s">
        <v>282</v>
      </c>
      <c r="E88" s="98"/>
      <c r="F88" s="1">
        <v>337</v>
      </c>
    </row>
    <row r="89" spans="3:6" ht="12.75">
      <c r="C89" s="95"/>
      <c r="D89" s="98" t="s">
        <v>269</v>
      </c>
      <c r="E89" s="98"/>
      <c r="F89" s="1">
        <v>0</v>
      </c>
    </row>
    <row r="90" spans="3:6" ht="12.75">
      <c r="C90" s="95"/>
      <c r="D90" s="98" t="s">
        <v>231</v>
      </c>
      <c r="E90" s="98"/>
      <c r="F90" s="1">
        <v>0</v>
      </c>
    </row>
    <row r="91" spans="3:6" ht="12.75">
      <c r="C91" s="95"/>
      <c r="D91" s="98" t="s">
        <v>166</v>
      </c>
      <c r="E91" s="98"/>
      <c r="F91" s="1">
        <v>0</v>
      </c>
    </row>
    <row r="92" spans="3:6" ht="12.75">
      <c r="C92" s="95"/>
      <c r="D92" s="98" t="s">
        <v>167</v>
      </c>
      <c r="E92" s="98"/>
      <c r="F92" s="1">
        <v>50</v>
      </c>
    </row>
    <row r="93" spans="3:6" ht="12.75">
      <c r="C93" s="95"/>
      <c r="D93" s="98" t="s">
        <v>276</v>
      </c>
      <c r="E93" s="98"/>
      <c r="F93" s="1">
        <v>96.1</v>
      </c>
    </row>
    <row r="94" spans="3:6" ht="12.75">
      <c r="C94" s="95"/>
      <c r="D94" s="98" t="s">
        <v>221</v>
      </c>
      <c r="E94" s="98"/>
      <c r="F94" s="1">
        <v>95.63</v>
      </c>
    </row>
    <row r="95" spans="3:6" ht="12.75">
      <c r="C95" s="95"/>
      <c r="D95" s="98" t="s">
        <v>135</v>
      </c>
      <c r="E95" s="98"/>
      <c r="F95" s="1">
        <v>877.8</v>
      </c>
    </row>
    <row r="96" spans="3:6" ht="12.75">
      <c r="C96" s="95"/>
      <c r="D96" s="98" t="s">
        <v>136</v>
      </c>
      <c r="E96" s="98"/>
      <c r="F96" s="1">
        <v>12</v>
      </c>
    </row>
    <row r="97" spans="3:6" ht="12.75">
      <c r="C97" s="95"/>
      <c r="D97" s="98" t="s">
        <v>137</v>
      </c>
      <c r="E97" s="98"/>
      <c r="F97" s="1">
        <v>0</v>
      </c>
    </row>
    <row r="98" spans="3:6" ht="12.75">
      <c r="C98" s="95"/>
      <c r="D98" s="98"/>
      <c r="E98" s="98"/>
      <c r="F98" s="1"/>
    </row>
    <row r="99" spans="3:6" ht="12.75">
      <c r="C99" s="95" t="s">
        <v>138</v>
      </c>
      <c r="D99" s="98"/>
      <c r="E99" s="98"/>
      <c r="F99" s="103">
        <f>+F100+F102+F103+F101</f>
        <v>1246.85</v>
      </c>
    </row>
    <row r="100" spans="3:6" ht="12.75">
      <c r="C100" s="95"/>
      <c r="D100" s="98" t="s">
        <v>139</v>
      </c>
      <c r="E100" s="98"/>
      <c r="F100" s="1">
        <v>33.15</v>
      </c>
    </row>
    <row r="101" spans="3:6" ht="12.75">
      <c r="C101" s="95"/>
      <c r="D101" s="98" t="s">
        <v>277</v>
      </c>
      <c r="E101" s="98"/>
      <c r="F101" s="1">
        <v>100</v>
      </c>
    </row>
    <row r="102" spans="3:6" ht="12.75">
      <c r="C102" s="95"/>
      <c r="D102" s="98" t="s">
        <v>85</v>
      </c>
      <c r="E102" s="98"/>
      <c r="F102" s="1">
        <v>178.7</v>
      </c>
    </row>
    <row r="103" spans="3:6" ht="12.75">
      <c r="C103" s="95"/>
      <c r="D103" s="98" t="s">
        <v>140</v>
      </c>
      <c r="E103" s="98"/>
      <c r="F103" s="1">
        <v>935</v>
      </c>
    </row>
    <row r="104" spans="4:6" ht="12.75">
      <c r="D104" s="95"/>
      <c r="E104" s="98"/>
      <c r="F104" s="1"/>
    </row>
    <row r="105" spans="3:6" ht="12.75">
      <c r="C105" s="95" t="s">
        <v>141</v>
      </c>
      <c r="D105" s="87"/>
      <c r="E105" s="90"/>
      <c r="F105" s="104">
        <f>+F112+F116+F120</f>
        <v>1564.7599999999998</v>
      </c>
    </row>
    <row r="106" spans="4:6" ht="12.75">
      <c r="D106" s="95" t="s">
        <v>207</v>
      </c>
      <c r="E106" s="90"/>
      <c r="F106" s="104">
        <f>+F107+F108+F109+F110+F111</f>
        <v>0</v>
      </c>
    </row>
    <row r="107" spans="4:6" ht="12.75">
      <c r="D107" s="95"/>
      <c r="E107" s="94" t="s">
        <v>77</v>
      </c>
      <c r="F107" s="107">
        <v>0</v>
      </c>
    </row>
    <row r="108" spans="4:6" ht="12.75">
      <c r="D108" s="87"/>
      <c r="E108" s="97" t="s">
        <v>235</v>
      </c>
      <c r="F108" s="83">
        <v>0</v>
      </c>
    </row>
    <row r="109" spans="4:6" ht="12.75">
      <c r="D109" s="87"/>
      <c r="E109" s="97" t="s">
        <v>236</v>
      </c>
      <c r="F109" s="83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87"/>
      <c r="E111" s="98" t="s">
        <v>156</v>
      </c>
      <c r="F111" s="78">
        <v>0</v>
      </c>
    </row>
    <row r="112" spans="4:6" ht="12.75">
      <c r="D112" s="108" t="s">
        <v>278</v>
      </c>
      <c r="E112" s="98"/>
      <c r="F112" s="104">
        <f>+F113+F114+F115</f>
        <v>227.55</v>
      </c>
    </row>
    <row r="113" spans="4:6" ht="12.75">
      <c r="D113" s="87"/>
      <c r="E113" s="98" t="s">
        <v>235</v>
      </c>
      <c r="F113" s="78">
        <v>110</v>
      </c>
    </row>
    <row r="114" spans="4:6" ht="12.75">
      <c r="D114" s="87"/>
      <c r="E114" s="98" t="s">
        <v>236</v>
      </c>
      <c r="F114" s="78">
        <v>47.25</v>
      </c>
    </row>
    <row r="115" spans="4:6" ht="12.75">
      <c r="D115" s="87"/>
      <c r="E115" s="98" t="s">
        <v>237</v>
      </c>
      <c r="F115" s="78">
        <v>70.3</v>
      </c>
    </row>
    <row r="116" spans="4:6" ht="12.75">
      <c r="D116" s="108" t="s">
        <v>169</v>
      </c>
      <c r="E116" s="98"/>
      <c r="F116" s="104">
        <f>+F118+F117+F119</f>
        <v>1070.61</v>
      </c>
    </row>
    <row r="117" spans="4:6" ht="12.75">
      <c r="D117" s="87"/>
      <c r="E117" s="98" t="s">
        <v>235</v>
      </c>
      <c r="F117" s="78">
        <v>137.5</v>
      </c>
    </row>
    <row r="118" spans="4:6" ht="12.75">
      <c r="D118" s="87"/>
      <c r="E118" s="98" t="s">
        <v>236</v>
      </c>
      <c r="F118" s="78">
        <v>195.8</v>
      </c>
    </row>
    <row r="119" spans="4:6" ht="12.75">
      <c r="D119" s="87"/>
      <c r="E119" s="98" t="s">
        <v>237</v>
      </c>
      <c r="F119" s="78">
        <v>737.31</v>
      </c>
    </row>
    <row r="120" spans="4:6" ht="12.75">
      <c r="D120" s="108" t="s">
        <v>279</v>
      </c>
      <c r="E120" s="98"/>
      <c r="F120" s="104">
        <f>+F121+F122+F123</f>
        <v>266.6</v>
      </c>
    </row>
    <row r="121" spans="4:6" ht="12.75">
      <c r="D121" s="87"/>
      <c r="E121" s="98" t="s">
        <v>142</v>
      </c>
      <c r="F121" s="78">
        <v>137.5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129.1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+F126+F128+F129+F130+F131+F127</f>
        <v>7261.26</v>
      </c>
    </row>
    <row r="126" spans="4:6" ht="12.75">
      <c r="D126" s="97" t="s">
        <v>148</v>
      </c>
      <c r="E126" s="97"/>
      <c r="F126" s="83">
        <v>4750.88</v>
      </c>
    </row>
    <row r="127" spans="4:6" ht="12.75">
      <c r="D127" s="97" t="s">
        <v>150</v>
      </c>
      <c r="E127" s="97"/>
      <c r="F127" s="83">
        <v>518</v>
      </c>
    </row>
    <row r="128" spans="4:6" ht="12.75">
      <c r="D128" s="97" t="s">
        <v>149</v>
      </c>
      <c r="E128" s="97"/>
      <c r="F128" s="83">
        <v>172.03</v>
      </c>
    </row>
    <row r="129" spans="4:6" ht="12.75">
      <c r="D129" s="97" t="s">
        <v>273</v>
      </c>
      <c r="E129" s="97"/>
      <c r="F129" s="83">
        <v>0</v>
      </c>
    </row>
    <row r="130" spans="4:6" ht="12.75">
      <c r="D130" s="97" t="s">
        <v>159</v>
      </c>
      <c r="E130" s="97"/>
      <c r="F130" s="83">
        <v>1820.35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+F134+F138+F142</f>
        <v>456.30000000000007</v>
      </c>
    </row>
    <row r="134" spans="4:6" ht="12.75">
      <c r="D134" s="95" t="s">
        <v>280</v>
      </c>
      <c r="E134" s="90"/>
      <c r="F134" s="104">
        <f>+F135+F137+F136</f>
        <v>152.10000000000002</v>
      </c>
    </row>
    <row r="135" spans="4:6" ht="12.75">
      <c r="D135" s="87"/>
      <c r="E135" s="97" t="s">
        <v>142</v>
      </c>
      <c r="F135" s="83">
        <v>55</v>
      </c>
    </row>
    <row r="136" spans="4:6" ht="12.75">
      <c r="D136" s="87"/>
      <c r="E136" s="97" t="s">
        <v>158</v>
      </c>
      <c r="F136" s="83">
        <v>65.26</v>
      </c>
    </row>
    <row r="137" spans="4:6" ht="12.75">
      <c r="D137" s="87"/>
      <c r="E137" s="98" t="s">
        <v>143</v>
      </c>
      <c r="F137" s="78">
        <v>31.84</v>
      </c>
    </row>
    <row r="138" spans="4:6" ht="12.75">
      <c r="D138" s="95" t="s">
        <v>232</v>
      </c>
      <c r="E138" s="90"/>
      <c r="F138" s="104">
        <f>+F139+F140+F141</f>
        <v>152.1</v>
      </c>
    </row>
    <row r="139" spans="4:6" ht="12.75">
      <c r="D139" s="87"/>
      <c r="E139" s="97" t="s">
        <v>142</v>
      </c>
      <c r="F139" s="83">
        <v>55</v>
      </c>
    </row>
    <row r="140" spans="4:6" ht="12.75">
      <c r="D140" s="87"/>
      <c r="E140" s="97" t="s">
        <v>158</v>
      </c>
      <c r="F140" s="83">
        <v>65.27</v>
      </c>
    </row>
    <row r="141" spans="4:6" ht="12.75">
      <c r="D141" s="87"/>
      <c r="E141" s="98" t="s">
        <v>143</v>
      </c>
      <c r="F141" s="78">
        <v>31.83</v>
      </c>
    </row>
    <row r="142" spans="4:6" ht="12.75">
      <c r="D142" s="108" t="s">
        <v>160</v>
      </c>
      <c r="E142" s="98"/>
      <c r="F142" s="104">
        <f>+F143+F144+F145</f>
        <v>152.1</v>
      </c>
    </row>
    <row r="143" spans="4:6" ht="12.75">
      <c r="D143" s="108"/>
      <c r="E143" s="98" t="s">
        <v>142</v>
      </c>
      <c r="F143" s="78">
        <v>55</v>
      </c>
    </row>
    <row r="144" spans="4:6" ht="12.75">
      <c r="D144" s="108"/>
      <c r="E144" s="98" t="s">
        <v>158</v>
      </c>
      <c r="F144" s="78">
        <v>65.27</v>
      </c>
    </row>
    <row r="145" spans="4:6" ht="12.75">
      <c r="D145" s="108"/>
      <c r="E145" s="98" t="s">
        <v>143</v>
      </c>
      <c r="F145" s="78">
        <v>31.83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6064.84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120" verticalDpi="12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81"/>
  <sheetViews>
    <sheetView workbookViewId="0" topLeftCell="A1">
      <selection activeCell="E13" sqref="E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36770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28979.179999999997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23691.85</v>
      </c>
    </row>
    <row r="15" spans="4:6" ht="12.75">
      <c r="D15" s="84" t="s">
        <v>99</v>
      </c>
      <c r="E15" s="90"/>
      <c r="F15" s="78">
        <v>23691.85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4460.0599999999995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725</v>
      </c>
    </row>
    <row r="20" spans="3:6" ht="12.75">
      <c r="C20" s="95"/>
      <c r="D20" s="106" t="s">
        <v>162</v>
      </c>
      <c r="E20" s="90"/>
      <c r="F20" s="107">
        <v>7.55</v>
      </c>
    </row>
    <row r="21" spans="3:6" ht="12.75">
      <c r="C21"/>
      <c r="D21" s="84" t="s">
        <v>284</v>
      </c>
      <c r="E21" s="89"/>
      <c r="F21" s="1">
        <v>82.75</v>
      </c>
    </row>
    <row r="22" spans="3:6" ht="12.75">
      <c r="C22"/>
      <c r="D22" s="84" t="s">
        <v>195</v>
      </c>
      <c r="E22" s="89"/>
      <c r="F22" s="1">
        <v>466</v>
      </c>
    </row>
    <row r="23" spans="3:6" ht="12.75">
      <c r="C23"/>
      <c r="D23" s="84" t="s">
        <v>101</v>
      </c>
      <c r="E23" s="89"/>
      <c r="F23" s="1">
        <v>1727.34</v>
      </c>
    </row>
    <row r="24" spans="3:6" ht="12.75">
      <c r="C24"/>
      <c r="D24" s="84" t="s">
        <v>102</v>
      </c>
      <c r="E24" s="89"/>
      <c r="F24" s="1">
        <v>785.14</v>
      </c>
    </row>
    <row r="25" spans="3:6" ht="12.75">
      <c r="C25"/>
      <c r="D25" s="84" t="s">
        <v>74</v>
      </c>
      <c r="E25" s="89"/>
      <c r="F25" s="1">
        <v>666.28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827.27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695</v>
      </c>
      <c r="H29" s="1"/>
    </row>
    <row r="30" spans="3:6" ht="12.75">
      <c r="C30"/>
      <c r="D30" s="84" t="s">
        <v>104</v>
      </c>
      <c r="E30" s="89"/>
      <c r="F30" s="1">
        <v>20.8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11.9</v>
      </c>
    </row>
    <row r="34" spans="3:6" ht="12.75">
      <c r="C34"/>
      <c r="D34" s="84" t="s">
        <v>283</v>
      </c>
      <c r="E34" s="89"/>
      <c r="F34" s="1">
        <v>96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0.57</v>
      </c>
    </row>
    <row r="37" spans="3:6" ht="12.75">
      <c r="C37"/>
      <c r="D37" s="84" t="s">
        <v>192</v>
      </c>
      <c r="E37" s="89"/>
      <c r="F37" s="1">
        <v>3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+F43+F63+F68+F101+F107+F123+F131</f>
        <v>26834.81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11216.95</v>
      </c>
    </row>
    <row r="44" spans="4:6" ht="12.75">
      <c r="D44" s="95" t="s">
        <v>108</v>
      </c>
      <c r="E44" s="90"/>
      <c r="F44" s="104">
        <f>+F45+F46+F47+F48+F49+F50+F51+F52+F53+F54+F55</f>
        <v>4670.29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292.5-184.81</f>
        <v>107.69</v>
      </c>
    </row>
    <row r="56" spans="4:6" ht="12.75">
      <c r="D56" s="95" t="s">
        <v>112</v>
      </c>
      <c r="E56" s="90"/>
      <c r="F56" s="104">
        <f>+F57+F58</f>
        <v>1516.66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1156.89</v>
      </c>
    </row>
    <row r="59" spans="4:6" ht="12.75">
      <c r="D59" s="95" t="s">
        <v>115</v>
      </c>
      <c r="E59" s="98"/>
      <c r="F59" s="104">
        <f>+F60+F61</f>
        <v>5030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4530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465.5</v>
      </c>
    </row>
    <row r="64" spans="2:6" ht="12.75">
      <c r="B64" s="69"/>
      <c r="C64" s="95"/>
      <c r="D64" s="98" t="s">
        <v>119</v>
      </c>
      <c r="E64" s="98"/>
      <c r="F64" s="78">
        <v>165.81</v>
      </c>
    </row>
    <row r="65" spans="2:6" ht="12.75">
      <c r="B65" s="69"/>
      <c r="C65" s="95"/>
      <c r="D65" s="98" t="s">
        <v>120</v>
      </c>
      <c r="E65" s="98"/>
      <c r="F65" s="78">
        <v>299.69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+F69+F70+F71+F72+F73+F74+F75+F76+F77+F78+F79+F80+F81+F82+F83+F84+F85+F86+F87+F88+F89+F91+F92+F93+F94+F95+F96+F97+F98+F99+F90</f>
        <v>3101.02</v>
      </c>
    </row>
    <row r="69" spans="3:6" ht="12.75">
      <c r="C69" s="95"/>
      <c r="D69" s="98" t="s">
        <v>125</v>
      </c>
      <c r="E69" s="98"/>
      <c r="F69" s="78">
        <v>124.75</v>
      </c>
    </row>
    <row r="70" spans="3:6" ht="12.75">
      <c r="C70" s="95"/>
      <c r="D70" s="98" t="s">
        <v>77</v>
      </c>
      <c r="E70" s="98"/>
      <c r="F70" s="78">
        <v>131.41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18.21</v>
      </c>
    </row>
    <row r="74" spans="3:6" ht="12.75">
      <c r="C74" s="95"/>
      <c r="D74" s="98" t="s">
        <v>154</v>
      </c>
      <c r="E74" s="98"/>
      <c r="F74" s="78">
        <v>0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45</v>
      </c>
    </row>
    <row r="78" spans="3:6" ht="12.75">
      <c r="C78" s="95"/>
      <c r="D78" s="98" t="s">
        <v>127</v>
      </c>
      <c r="E78" s="98"/>
      <c r="F78" s="78">
        <v>164.71</v>
      </c>
    </row>
    <row r="79" spans="3:6" ht="12.75">
      <c r="C79" s="95"/>
      <c r="D79" s="98" t="s">
        <v>128</v>
      </c>
      <c r="E79" s="98"/>
      <c r="F79" s="78">
        <v>122.85</v>
      </c>
    </row>
    <row r="80" spans="3:6" ht="12.75">
      <c r="C80" s="95"/>
      <c r="D80" s="98" t="s">
        <v>129</v>
      </c>
      <c r="E80" s="98"/>
      <c r="F80" s="78">
        <v>121.15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130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16</v>
      </c>
    </row>
    <row r="87" spans="3:6" ht="12.75">
      <c r="C87" s="95"/>
      <c r="D87" s="98" t="s">
        <v>259</v>
      </c>
      <c r="E87" s="98"/>
      <c r="F87" s="78">
        <v>101.84</v>
      </c>
    </row>
    <row r="88" spans="3:6" ht="12.75">
      <c r="C88" s="95"/>
      <c r="D88" s="98" t="s">
        <v>134</v>
      </c>
      <c r="E88" s="98"/>
      <c r="F88" s="1">
        <v>41.79</v>
      </c>
    </row>
    <row r="89" spans="3:6" ht="12.75">
      <c r="C89" s="95"/>
      <c r="D89" s="98" t="s">
        <v>285</v>
      </c>
      <c r="E89" s="98"/>
      <c r="F89" s="1">
        <v>1</v>
      </c>
    </row>
    <row r="90" spans="3:6" ht="12.75">
      <c r="C90" s="95"/>
      <c r="D90" s="98" t="s">
        <v>288</v>
      </c>
      <c r="E90" s="98"/>
      <c r="F90" s="1">
        <v>500</v>
      </c>
    </row>
    <row r="91" spans="3:6" ht="12.75">
      <c r="C91" s="95"/>
      <c r="D91" s="98" t="s">
        <v>269</v>
      </c>
      <c r="E91" s="98"/>
      <c r="F91" s="1">
        <v>0</v>
      </c>
    </row>
    <row r="92" spans="3:6" ht="12.75">
      <c r="C92" s="95"/>
      <c r="D92" s="98" t="s">
        <v>231</v>
      </c>
      <c r="E92" s="98"/>
      <c r="F92" s="1">
        <v>19.8</v>
      </c>
    </row>
    <row r="93" spans="3:6" ht="12.75">
      <c r="C93" s="95"/>
      <c r="D93" s="98" t="s">
        <v>166</v>
      </c>
      <c r="E93" s="98"/>
      <c r="F93" s="1">
        <v>0</v>
      </c>
    </row>
    <row r="94" spans="3:6" ht="12.75">
      <c r="C94" s="95"/>
      <c r="D94" s="98" t="s">
        <v>167</v>
      </c>
      <c r="E94" s="98"/>
      <c r="F94" s="1">
        <v>50</v>
      </c>
    </row>
    <row r="95" spans="3:6" ht="12.75">
      <c r="C95" s="95"/>
      <c r="D95" s="98" t="s">
        <v>286</v>
      </c>
      <c r="E95" s="98"/>
      <c r="F95" s="1">
        <v>165.2</v>
      </c>
    </row>
    <row r="96" spans="3:6" ht="12.75">
      <c r="C96" s="95"/>
      <c r="D96" s="98" t="s">
        <v>221</v>
      </c>
      <c r="E96" s="98"/>
      <c r="F96" s="1">
        <v>183.59</v>
      </c>
    </row>
    <row r="97" spans="3:6" ht="12.75">
      <c r="C97" s="95"/>
      <c r="D97" s="98" t="s">
        <v>135</v>
      </c>
      <c r="E97" s="98"/>
      <c r="F97" s="1">
        <v>860.26</v>
      </c>
    </row>
    <row r="98" spans="3:6" ht="12.75">
      <c r="C98" s="95"/>
      <c r="D98" s="98" t="s">
        <v>136</v>
      </c>
      <c r="E98" s="98"/>
      <c r="F98" s="1">
        <v>21.7</v>
      </c>
    </row>
    <row r="99" spans="3:6" ht="12.75">
      <c r="C99" s="95"/>
      <c r="D99" s="98" t="s">
        <v>137</v>
      </c>
      <c r="E99" s="98"/>
      <c r="F99" s="1">
        <v>246.9</v>
      </c>
    </row>
    <row r="100" spans="3:6" ht="12.75">
      <c r="C100" s="95"/>
      <c r="D100" s="98"/>
      <c r="E100" s="98"/>
      <c r="F100" s="1"/>
    </row>
    <row r="101" spans="3:6" ht="12.75">
      <c r="C101" s="95" t="s">
        <v>138</v>
      </c>
      <c r="D101" s="98"/>
      <c r="E101" s="98"/>
      <c r="F101" s="103">
        <f>+F102+F104+F105+F103</f>
        <v>1574.27</v>
      </c>
    </row>
    <row r="102" spans="3:6" ht="12.75">
      <c r="C102" s="95"/>
      <c r="D102" s="98" t="s">
        <v>139</v>
      </c>
      <c r="E102" s="98"/>
      <c r="F102" s="1">
        <v>108.15</v>
      </c>
    </row>
    <row r="103" spans="3:6" ht="12.75">
      <c r="C103" s="95"/>
      <c r="D103" s="98" t="s">
        <v>277</v>
      </c>
      <c r="E103" s="98"/>
      <c r="F103" s="1">
        <v>0</v>
      </c>
    </row>
    <row r="104" spans="3:6" ht="12.75">
      <c r="C104" s="95"/>
      <c r="D104" s="98" t="s">
        <v>85</v>
      </c>
      <c r="E104" s="98"/>
      <c r="F104" s="1">
        <v>939.12</v>
      </c>
    </row>
    <row r="105" spans="3:6" ht="12.75">
      <c r="C105" s="95"/>
      <c r="D105" s="98" t="s">
        <v>140</v>
      </c>
      <c r="E105" s="98"/>
      <c r="F105" s="1">
        <v>527</v>
      </c>
    </row>
    <row r="106" spans="4:6" ht="12.75">
      <c r="D106" s="95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1240.39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208.52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208.52</v>
      </c>
    </row>
    <row r="118" spans="4:6" ht="12.75">
      <c r="D118" s="108" t="s">
        <v>169</v>
      </c>
      <c r="E118" s="98"/>
      <c r="F118" s="104">
        <f>+F120+F119+F121</f>
        <v>1031.8700000000001</v>
      </c>
    </row>
    <row r="119" spans="4:6" ht="12.75">
      <c r="D119" s="87"/>
      <c r="E119" s="98" t="s">
        <v>235</v>
      </c>
      <c r="F119" s="78">
        <v>137.5</v>
      </c>
    </row>
    <row r="120" spans="4:6" ht="12.75">
      <c r="D120" s="87"/>
      <c r="E120" s="98" t="s">
        <v>236</v>
      </c>
      <c r="F120" s="78">
        <v>195.8</v>
      </c>
    </row>
    <row r="121" spans="4:6" ht="12.75">
      <c r="D121" s="87"/>
      <c r="E121" s="98" t="s">
        <v>237</v>
      </c>
      <c r="F121" s="78">
        <v>698.57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7006.68</v>
      </c>
    </row>
    <row r="124" spans="4:6" ht="12.75">
      <c r="D124" s="97" t="s">
        <v>148</v>
      </c>
      <c r="E124" s="97"/>
      <c r="F124" s="83">
        <v>4738.37</v>
      </c>
    </row>
    <row r="125" spans="4:6" ht="12.75">
      <c r="D125" s="97" t="s">
        <v>150</v>
      </c>
      <c r="E125" s="97"/>
      <c r="F125" s="83">
        <v>259.5</v>
      </c>
    </row>
    <row r="126" spans="4:6" ht="12.75">
      <c r="D126" s="97" t="s">
        <v>149</v>
      </c>
      <c r="E126" s="97"/>
      <c r="F126" s="83">
        <v>171.56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1837.25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2230</v>
      </c>
    </row>
    <row r="132" spans="4:6" ht="12.75">
      <c r="D132" s="95" t="s">
        <v>292</v>
      </c>
      <c r="E132" s="90"/>
      <c r="F132" s="104">
        <f>+F133+F135+F134</f>
        <v>208.53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7" t="s">
        <v>158</v>
      </c>
      <c r="F134" s="83">
        <v>0</v>
      </c>
    </row>
    <row r="135" spans="4:6" ht="12.75">
      <c r="D135" s="87"/>
      <c r="E135" s="98" t="s">
        <v>143</v>
      </c>
      <c r="F135" s="78">
        <v>208.53</v>
      </c>
    </row>
    <row r="136" spans="4:6" ht="12.75">
      <c r="D136" s="108" t="s">
        <v>293</v>
      </c>
      <c r="E136" s="98"/>
      <c r="F136" s="104">
        <f>+F137+F138+F139</f>
        <v>1356.28</v>
      </c>
    </row>
    <row r="137" spans="4:6" ht="12.75">
      <c r="D137" s="108"/>
      <c r="E137" s="98" t="s">
        <v>142</v>
      </c>
      <c r="F137" s="78">
        <v>220</v>
      </c>
    </row>
    <row r="138" spans="4:6" ht="12.75">
      <c r="D138" s="108"/>
      <c r="E138" s="98" t="s">
        <v>158</v>
      </c>
      <c r="F138" s="78">
        <v>397.24</v>
      </c>
    </row>
    <row r="139" spans="4:6" ht="12.75">
      <c r="D139" s="108"/>
      <c r="E139" s="98" t="s">
        <v>143</v>
      </c>
      <c r="F139" s="78">
        <v>739.04</v>
      </c>
    </row>
    <row r="140" spans="4:6" ht="12.75">
      <c r="D140" s="108" t="s">
        <v>289</v>
      </c>
      <c r="E140" s="98"/>
      <c r="F140" s="104">
        <f>+F141+F142+F143</f>
        <v>208.53</v>
      </c>
    </row>
    <row r="141" spans="4:6" ht="12.75">
      <c r="D141" s="108"/>
      <c r="E141" s="98" t="s">
        <v>142</v>
      </c>
      <c r="F141" s="78">
        <v>0</v>
      </c>
    </row>
    <row r="142" spans="4:6" ht="12.75">
      <c r="D142" s="108"/>
      <c r="E142" s="98" t="s">
        <v>158</v>
      </c>
      <c r="F142" s="78">
        <v>0</v>
      </c>
    </row>
    <row r="143" spans="4:6" ht="12.75">
      <c r="D143" s="108"/>
      <c r="E143" s="98" t="s">
        <v>143</v>
      </c>
      <c r="F143" s="78">
        <v>208.53</v>
      </c>
    </row>
    <row r="144" spans="4:6" ht="12.75">
      <c r="D144" s="108" t="s">
        <v>287</v>
      </c>
      <c r="E144" s="98"/>
      <c r="F144" s="104">
        <f>+F145+F147+F146</f>
        <v>456.66</v>
      </c>
    </row>
    <row r="145" spans="4:6" ht="12.75">
      <c r="D145" s="108"/>
      <c r="E145" s="98" t="s">
        <v>142</v>
      </c>
      <c r="F145" s="78">
        <v>137.5</v>
      </c>
    </row>
    <row r="146" spans="4:6" ht="12.75">
      <c r="D146" s="108"/>
      <c r="E146" s="98" t="s">
        <v>158</v>
      </c>
      <c r="F146" s="78">
        <v>195.8</v>
      </c>
    </row>
    <row r="147" spans="4:6" ht="12.75">
      <c r="D147" s="108"/>
      <c r="E147" s="98" t="s">
        <v>143</v>
      </c>
      <c r="F147" s="78">
        <v>123.36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2144.3699999999953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141">
      <selection activeCell="E16" sqref="E1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36800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28630.700000000004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23642.99</v>
      </c>
    </row>
    <row r="15" spans="4:6" ht="12.75">
      <c r="D15" s="84" t="s">
        <v>99</v>
      </c>
      <c r="E15" s="90"/>
      <c r="F15" s="78">
        <v>23642.99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2963.31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723</v>
      </c>
    </row>
    <row r="20" spans="3:6" ht="12.75">
      <c r="C20" s="95"/>
      <c r="D20" s="106" t="s">
        <v>162</v>
      </c>
      <c r="E20" s="90"/>
      <c r="F20" s="107">
        <v>2.31</v>
      </c>
    </row>
    <row r="21" spans="3:6" ht="12.75">
      <c r="C21"/>
      <c r="D21" s="84" t="s">
        <v>284</v>
      </c>
      <c r="E21" s="89"/>
      <c r="F21" s="1">
        <v>143.7</v>
      </c>
    </row>
    <row r="22" spans="3:6" ht="12.75">
      <c r="C22"/>
      <c r="D22" s="84" t="s">
        <v>195</v>
      </c>
      <c r="E22" s="89"/>
      <c r="F22" s="1">
        <v>200</v>
      </c>
    </row>
    <row r="23" spans="3:6" ht="12.75">
      <c r="C23"/>
      <c r="D23" s="84" t="s">
        <v>101</v>
      </c>
      <c r="E23" s="89"/>
      <c r="F23" s="1">
        <v>413.26</v>
      </c>
    </row>
    <row r="24" spans="3:6" ht="12.75">
      <c r="C24"/>
      <c r="D24" s="84" t="s">
        <v>102</v>
      </c>
      <c r="E24" s="89"/>
      <c r="F24" s="1">
        <v>820.81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2024.4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1957.5</v>
      </c>
      <c r="H29" s="1"/>
    </row>
    <row r="30" spans="3:6" ht="12.75">
      <c r="C30"/>
      <c r="D30" s="84" t="s">
        <v>104</v>
      </c>
      <c r="E30" s="89"/>
      <c r="F30" s="1">
        <v>34.4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7.5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</v>
      </c>
    </row>
    <row r="37" spans="3:6" ht="12.75">
      <c r="C37"/>
      <c r="D37" s="84" t="s">
        <v>192</v>
      </c>
      <c r="E37" s="89"/>
      <c r="F37" s="1">
        <v>0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+F43+F63+F68+F100+F107+F123+F131</f>
        <v>29508.64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6879.95</v>
      </c>
    </row>
    <row r="44" spans="4:6" ht="12.75">
      <c r="D44" s="95" t="s">
        <v>108</v>
      </c>
      <c r="E44" s="90"/>
      <c r="F44" s="104">
        <f>+F45+F46+F47+F48+F49+F50+F51+F52+F53+F54+F55</f>
        <v>4683.29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305.5-184.81</f>
        <v>120.69</v>
      </c>
    </row>
    <row r="56" spans="4:6" ht="12.75">
      <c r="D56" s="95" t="s">
        <v>112</v>
      </c>
      <c r="E56" s="90"/>
      <c r="F56" s="104">
        <f>+F57+F58</f>
        <v>1696.66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1336.89</v>
      </c>
    </row>
    <row r="59" spans="4:6" ht="12.75">
      <c r="D59" s="95" t="s">
        <v>115</v>
      </c>
      <c r="E59" s="98"/>
      <c r="F59" s="104">
        <f>+F60+F61</f>
        <v>500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1000.79</v>
      </c>
    </row>
    <row r="64" spans="2:6" ht="12.75">
      <c r="B64" s="69"/>
      <c r="C64" s="95"/>
      <c r="D64" s="98" t="s">
        <v>119</v>
      </c>
      <c r="E64" s="98"/>
      <c r="F64" s="78">
        <v>182.87</v>
      </c>
    </row>
    <row r="65" spans="2:6" ht="12.75">
      <c r="B65" s="69"/>
      <c r="C65" s="95"/>
      <c r="D65" s="98" t="s">
        <v>120</v>
      </c>
      <c r="E65" s="98"/>
      <c r="F65" s="78">
        <f>1308.52-490.6</f>
        <v>817.92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+F69+F70+F71+F72+F73+F74+F75+F76+F77+F78+F79+F80+F81+F82+F83+F84+F85+F86+F87+F88+F89+F90+F91+F92+F93+F94+F95+F96+F97+F98</f>
        <v>10171.839999999998</v>
      </c>
    </row>
    <row r="69" spans="3:6" ht="12.75">
      <c r="C69" s="95"/>
      <c r="D69" s="98" t="s">
        <v>125</v>
      </c>
      <c r="E69" s="98"/>
      <c r="F69" s="78">
        <v>153.28</v>
      </c>
    </row>
    <row r="70" spans="3:6" ht="12.75">
      <c r="C70" s="95"/>
      <c r="D70" s="98" t="s">
        <v>77</v>
      </c>
      <c r="E70" s="98"/>
      <c r="F70" s="78">
        <v>162.52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0</v>
      </c>
    </row>
    <row r="74" spans="3:6" ht="12.75">
      <c r="C74" s="95"/>
      <c r="D74" s="98" t="s">
        <v>154</v>
      </c>
      <c r="E74" s="98"/>
      <c r="F74" s="78">
        <v>726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69</v>
      </c>
    </row>
    <row r="78" spans="3:6" ht="12.75">
      <c r="C78" s="95"/>
      <c r="D78" s="98" t="s">
        <v>127</v>
      </c>
      <c r="E78" s="98"/>
      <c r="F78" s="78">
        <v>171.51</v>
      </c>
    </row>
    <row r="79" spans="3:6" ht="12.75">
      <c r="C79" s="95"/>
      <c r="D79" s="98" t="s">
        <v>128</v>
      </c>
      <c r="E79" s="98"/>
      <c r="F79" s="78">
        <v>6200</v>
      </c>
    </row>
    <row r="80" spans="3:6" ht="12.75">
      <c r="C80" s="95"/>
      <c r="D80" s="98" t="s">
        <v>129</v>
      </c>
      <c r="E80" s="98"/>
      <c r="F80" s="78">
        <v>45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74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36.4</v>
      </c>
    </row>
    <row r="87" spans="3:6" ht="12.75">
      <c r="C87" s="95"/>
      <c r="D87" s="98" t="s">
        <v>259</v>
      </c>
      <c r="E87" s="98"/>
      <c r="F87" s="78">
        <v>84.2</v>
      </c>
    </row>
    <row r="88" spans="3:6" ht="12.75">
      <c r="C88" s="95"/>
      <c r="D88" s="98" t="s">
        <v>134</v>
      </c>
      <c r="E88" s="98"/>
      <c r="F88" s="1">
        <v>48.53</v>
      </c>
    </row>
    <row r="89" spans="3:6" ht="12.75">
      <c r="C89" s="95"/>
      <c r="D89" s="98" t="s">
        <v>297</v>
      </c>
      <c r="E89" s="98"/>
      <c r="F89" s="1">
        <v>75.7</v>
      </c>
    </row>
    <row r="90" spans="3:6" ht="12.75">
      <c r="C90" s="95"/>
      <c r="D90" s="98" t="s">
        <v>269</v>
      </c>
      <c r="E90" s="98"/>
      <c r="F90" s="1">
        <v>0</v>
      </c>
    </row>
    <row r="91" spans="3:6" ht="12.75">
      <c r="C91" s="95"/>
      <c r="D91" s="98" t="s">
        <v>231</v>
      </c>
      <c r="E91" s="98"/>
      <c r="F91" s="1">
        <v>0</v>
      </c>
    </row>
    <row r="92" spans="3:6" ht="12.75">
      <c r="C92" s="95"/>
      <c r="D92" s="98" t="s">
        <v>166</v>
      </c>
      <c r="E92" s="98"/>
      <c r="F92" s="1">
        <v>0</v>
      </c>
    </row>
    <row r="93" spans="3:6" ht="12.75">
      <c r="C93" s="95"/>
      <c r="D93" s="98" t="s">
        <v>167</v>
      </c>
      <c r="E93" s="98"/>
      <c r="F93" s="1">
        <v>950</v>
      </c>
    </row>
    <row r="94" spans="3:6" ht="12.75">
      <c r="C94" s="95"/>
      <c r="D94" s="98" t="s">
        <v>298</v>
      </c>
      <c r="E94" s="98"/>
      <c r="F94" s="1">
        <v>30.5</v>
      </c>
    </row>
    <row r="95" spans="3:6" ht="12.75">
      <c r="C95" s="95"/>
      <c r="D95" s="98" t="s">
        <v>221</v>
      </c>
      <c r="E95" s="98"/>
      <c r="F95" s="1">
        <v>114.2</v>
      </c>
    </row>
    <row r="96" spans="3:6" ht="12.75">
      <c r="C96" s="95"/>
      <c r="D96" s="98" t="s">
        <v>135</v>
      </c>
      <c r="E96" s="98"/>
      <c r="F96" s="1">
        <v>941.54</v>
      </c>
    </row>
    <row r="97" spans="3:6" ht="12.75">
      <c r="C97" s="95"/>
      <c r="D97" s="98" t="s">
        <v>136</v>
      </c>
      <c r="E97" s="98"/>
      <c r="F97" s="1">
        <v>0</v>
      </c>
    </row>
    <row r="98" spans="3:6" ht="12.75">
      <c r="C98" s="95"/>
      <c r="D98" s="98" t="s">
        <v>137</v>
      </c>
      <c r="E98" s="98"/>
      <c r="F98" s="1">
        <v>254.6</v>
      </c>
    </row>
    <row r="99" spans="3:6" ht="12.75">
      <c r="C99" s="95"/>
      <c r="D99" s="98"/>
      <c r="E99" s="98"/>
      <c r="F99" s="1"/>
    </row>
    <row r="100" spans="3:6" ht="12.75">
      <c r="C100" s="95" t="s">
        <v>138</v>
      </c>
      <c r="D100" s="98"/>
      <c r="E100" s="98"/>
      <c r="F100" s="103">
        <f>+F101+F102+F103+F104+F105</f>
        <v>1872.15</v>
      </c>
    </row>
    <row r="101" spans="3:6" ht="12.75">
      <c r="C101" s="95"/>
      <c r="D101" s="98" t="s">
        <v>139</v>
      </c>
      <c r="E101" s="98"/>
      <c r="F101" s="1">
        <v>72.15</v>
      </c>
    </row>
    <row r="102" spans="3:6" ht="12.75">
      <c r="C102" s="95"/>
      <c r="D102" s="98" t="s">
        <v>277</v>
      </c>
      <c r="E102" s="98"/>
      <c r="F102" s="1">
        <v>214.8</v>
      </c>
    </row>
    <row r="103" spans="3:6" ht="12.75">
      <c r="C103" s="95"/>
      <c r="D103" s="98" t="s">
        <v>85</v>
      </c>
      <c r="E103" s="98"/>
      <c r="F103" s="1">
        <v>1008.2</v>
      </c>
    </row>
    <row r="104" spans="3:6" ht="12.75">
      <c r="C104" s="95"/>
      <c r="D104" s="98" t="s">
        <v>140</v>
      </c>
      <c r="E104" s="98"/>
      <c r="F104" s="1">
        <v>527</v>
      </c>
    </row>
    <row r="105" spans="4:6" ht="12.75">
      <c r="D105" s="97" t="s">
        <v>299</v>
      </c>
      <c r="E105" s="98"/>
      <c r="F105" s="1">
        <v>50</v>
      </c>
    </row>
    <row r="106" spans="4:6" ht="12.75">
      <c r="D106" s="97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0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0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6935.99</v>
      </c>
    </row>
    <row r="124" spans="4:6" ht="12.75">
      <c r="D124" s="97" t="s">
        <v>148</v>
      </c>
      <c r="E124" s="97"/>
      <c r="F124" s="83">
        <v>4715.47</v>
      </c>
    </row>
    <row r="125" spans="4:6" ht="12.75">
      <c r="D125" s="97" t="s">
        <v>150</v>
      </c>
      <c r="E125" s="97"/>
      <c r="F125" s="83">
        <v>258.25</v>
      </c>
    </row>
    <row r="126" spans="4:6" ht="12.75">
      <c r="D126" s="97" t="s">
        <v>149</v>
      </c>
      <c r="E126" s="97"/>
      <c r="F126" s="83">
        <v>170.7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1791.57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2647.92</v>
      </c>
    </row>
    <row r="132" spans="4:6" ht="12.75">
      <c r="D132" s="95" t="s">
        <v>300</v>
      </c>
      <c r="E132" s="90"/>
      <c r="F132" s="104">
        <f>+F133+F135+F134</f>
        <v>1001.31</v>
      </c>
    </row>
    <row r="133" spans="4:6" ht="12.75">
      <c r="D133" s="87"/>
      <c r="E133" s="97" t="s">
        <v>142</v>
      </c>
      <c r="F133" s="83">
        <v>137.5</v>
      </c>
    </row>
    <row r="134" spans="4:6" ht="12.75">
      <c r="D134" s="87"/>
      <c r="E134" s="97" t="s">
        <v>158</v>
      </c>
      <c r="F134" s="83">
        <v>118.8</v>
      </c>
    </row>
    <row r="135" spans="4:6" ht="12.75">
      <c r="D135" s="87"/>
      <c r="E135" s="98" t="s">
        <v>143</v>
      </c>
      <c r="F135" s="78">
        <v>745.01</v>
      </c>
    </row>
    <row r="136" spans="4:6" ht="12.75">
      <c r="D136" s="108" t="s">
        <v>293</v>
      </c>
      <c r="E136" s="98"/>
      <c r="F136" s="104">
        <f>+F137+F138+F139</f>
        <v>0</v>
      </c>
    </row>
    <row r="137" spans="4:6" ht="12.75">
      <c r="D137" s="108"/>
      <c r="E137" s="98" t="s">
        <v>142</v>
      </c>
      <c r="F137" s="78">
        <v>0</v>
      </c>
    </row>
    <row r="138" spans="4:6" ht="12.75">
      <c r="D138" s="108"/>
      <c r="E138" s="98" t="s">
        <v>158</v>
      </c>
      <c r="F138" s="78">
        <v>0</v>
      </c>
    </row>
    <row r="139" spans="4:6" ht="12.75">
      <c r="D139" s="108"/>
      <c r="E139" s="98" t="s">
        <v>143</v>
      </c>
      <c r="F139" s="78">
        <v>0</v>
      </c>
    </row>
    <row r="140" spans="4:6" ht="12.75">
      <c r="D140" s="108" t="s">
        <v>289</v>
      </c>
      <c r="E140" s="98"/>
      <c r="F140" s="104">
        <f>+F141+F142+F143</f>
        <v>1001.31</v>
      </c>
    </row>
    <row r="141" spans="4:6" ht="12.75">
      <c r="D141" s="108"/>
      <c r="E141" s="98" t="s">
        <v>142</v>
      </c>
      <c r="F141" s="78">
        <v>137.5</v>
      </c>
    </row>
    <row r="142" spans="4:6" ht="12.75">
      <c r="D142" s="108"/>
      <c r="E142" s="98" t="s">
        <v>158</v>
      </c>
      <c r="F142" s="78">
        <v>118.8</v>
      </c>
    </row>
    <row r="143" spans="4:6" ht="12.75">
      <c r="D143" s="108"/>
      <c r="E143" s="98" t="s">
        <v>143</v>
      </c>
      <c r="F143" s="78">
        <v>745.01</v>
      </c>
    </row>
    <row r="144" spans="4:6" ht="12.75">
      <c r="D144" s="108" t="s">
        <v>287</v>
      </c>
      <c r="E144" s="98"/>
      <c r="F144" s="104">
        <f>+F145+F147+F146</f>
        <v>645.3</v>
      </c>
    </row>
    <row r="145" spans="4:6" ht="12.75">
      <c r="D145" s="108"/>
      <c r="E145" s="98" t="s">
        <v>142</v>
      </c>
      <c r="F145" s="78">
        <v>0</v>
      </c>
    </row>
    <row r="146" spans="4:6" ht="12.75">
      <c r="D146" s="108"/>
      <c r="E146" s="98" t="s">
        <v>158</v>
      </c>
      <c r="F146" s="78">
        <v>0</v>
      </c>
    </row>
    <row r="147" spans="4:6" ht="12.75">
      <c r="D147" s="108"/>
      <c r="E147" s="98" t="s">
        <v>143</v>
      </c>
      <c r="F147" s="78">
        <v>645.3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-877.939999999995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A1">
      <selection activeCell="E20" sqref="E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36831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28978.34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23810.19</v>
      </c>
    </row>
    <row r="15" spans="4:6" ht="12.75">
      <c r="D15" s="84" t="s">
        <v>99</v>
      </c>
      <c r="E15" s="90"/>
      <c r="F15" s="78">
        <v>23810.19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3062.47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724</v>
      </c>
    </row>
    <row r="20" spans="3:6" ht="12.75">
      <c r="C20" s="95"/>
      <c r="D20" s="106" t="s">
        <v>162</v>
      </c>
      <c r="E20" s="90"/>
      <c r="F20" s="107">
        <v>9.8</v>
      </c>
    </row>
    <row r="21" spans="3:6" ht="12.75">
      <c r="C21"/>
      <c r="D21" s="84" t="s">
        <v>233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883.92</v>
      </c>
    </row>
    <row r="24" spans="3:6" ht="12.75">
      <c r="C24"/>
      <c r="D24" s="84" t="s">
        <v>102</v>
      </c>
      <c r="E24" s="89"/>
      <c r="F24" s="1">
        <v>784.52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2105.68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1910</v>
      </c>
      <c r="H29" s="1"/>
    </row>
    <row r="30" spans="3:6" ht="12.75">
      <c r="C30"/>
      <c r="D30" s="84" t="s">
        <v>104</v>
      </c>
      <c r="E30" s="89"/>
      <c r="F30" s="1">
        <v>20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301</v>
      </c>
      <c r="E36" s="89"/>
      <c r="F36" s="1">
        <v>130</v>
      </c>
    </row>
    <row r="37" spans="3:6" ht="12.75">
      <c r="C37"/>
      <c r="D37" s="84" t="s">
        <v>179</v>
      </c>
      <c r="E37" s="89"/>
      <c r="F37" s="1">
        <v>32.98</v>
      </c>
    </row>
    <row r="38" spans="3:6" ht="12.75">
      <c r="C38"/>
      <c r="D38" s="84" t="s">
        <v>192</v>
      </c>
      <c r="E38" s="89"/>
      <c r="F38" s="1">
        <v>0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12.7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26986.840000000004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6711.549999999999</v>
      </c>
    </row>
    <row r="45" spans="4:6" ht="12.75">
      <c r="D45" s="95" t="s">
        <v>108</v>
      </c>
      <c r="E45" s="90"/>
      <c r="F45" s="104">
        <f>+F46+F47+F48+F49+F50+F51+F52+F53+F54+F55+F56</f>
        <v>4677.4</v>
      </c>
    </row>
    <row r="46" spans="4:6" ht="12.75">
      <c r="D46" s="113"/>
      <c r="E46" s="112" t="s">
        <v>224</v>
      </c>
      <c r="F46" s="107">
        <v>0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261.61</v>
      </c>
    </row>
    <row r="49" spans="4:6" ht="12.75">
      <c r="D49" s="87"/>
      <c r="E49" s="97" t="s">
        <v>290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0</v>
      </c>
    </row>
    <row r="52" spans="4:6" ht="12.75">
      <c r="D52" s="87"/>
      <c r="E52" s="98" t="s">
        <v>244</v>
      </c>
      <c r="F52" s="78">
        <v>355.43</v>
      </c>
    </row>
    <row r="53" spans="4:6" ht="12.75">
      <c r="D53" s="87"/>
      <c r="E53" s="98" t="s">
        <v>245</v>
      </c>
      <c r="F53" s="78">
        <v>44.98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3887.69</v>
      </c>
    </row>
    <row r="56" spans="4:6" ht="12.75">
      <c r="D56" s="87"/>
      <c r="E56" s="98" t="s">
        <v>248</v>
      </c>
      <c r="F56" s="78">
        <f>292.5-184.81</f>
        <v>107.69</v>
      </c>
    </row>
    <row r="57" spans="4:6" ht="12.75">
      <c r="D57" s="95" t="s">
        <v>112</v>
      </c>
      <c r="E57" s="90"/>
      <c r="F57" s="104">
        <f>+F58+F59</f>
        <v>1534.15</v>
      </c>
    </row>
    <row r="58" spans="4:6" ht="12.75">
      <c r="D58" s="95"/>
      <c r="E58" s="98" t="s">
        <v>113</v>
      </c>
      <c r="F58" s="78">
        <v>360.44</v>
      </c>
    </row>
    <row r="59" spans="4:6" ht="12.75">
      <c r="D59" s="95"/>
      <c r="E59" s="98" t="s">
        <v>114</v>
      </c>
      <c r="F59" s="78">
        <v>1173.71</v>
      </c>
    </row>
    <row r="60" spans="4:6" ht="12.75">
      <c r="D60" s="95" t="s">
        <v>115</v>
      </c>
      <c r="E60" s="98"/>
      <c r="F60" s="104">
        <f>+F61+F62</f>
        <v>500</v>
      </c>
    </row>
    <row r="61" spans="4:6" ht="12.75">
      <c r="D61" s="95"/>
      <c r="E61" s="98" t="s">
        <v>116</v>
      </c>
      <c r="F61" s="78">
        <v>500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456.54</v>
      </c>
    </row>
    <row r="65" spans="2:6" ht="12.75">
      <c r="B65" s="69"/>
      <c r="C65" s="95"/>
      <c r="D65" s="98" t="s">
        <v>119</v>
      </c>
      <c r="E65" s="98"/>
      <c r="F65" s="78">
        <v>174.87</v>
      </c>
    </row>
    <row r="66" spans="2:6" ht="12.75">
      <c r="B66" s="69"/>
      <c r="C66" s="95"/>
      <c r="D66" s="98" t="s">
        <v>120</v>
      </c>
      <c r="E66" s="98"/>
      <c r="F66" s="78">
        <v>281.67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3810.12</v>
      </c>
    </row>
    <row r="70" spans="3:6" ht="12.75">
      <c r="C70" s="95"/>
      <c r="D70" s="98" t="s">
        <v>125</v>
      </c>
      <c r="E70" s="98"/>
      <c r="F70" s="78">
        <v>219.96</v>
      </c>
    </row>
    <row r="71" spans="3:6" ht="12.75">
      <c r="C71" s="95"/>
      <c r="D71" s="98" t="s">
        <v>77</v>
      </c>
      <c r="E71" s="98"/>
      <c r="F71" s="78">
        <v>110.76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114.59</v>
      </c>
    </row>
    <row r="75" spans="3:6" ht="12.75">
      <c r="C75" s="95"/>
      <c r="D75" s="98" t="s">
        <v>154</v>
      </c>
      <c r="E75" s="98"/>
      <c r="F75" s="78">
        <v>44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38</v>
      </c>
    </row>
    <row r="79" spans="3:6" ht="12.75">
      <c r="C79" s="95"/>
      <c r="D79" s="98" t="s">
        <v>127</v>
      </c>
      <c r="E79" s="98"/>
      <c r="F79" s="78">
        <v>175.41</v>
      </c>
    </row>
    <row r="80" spans="3:6" ht="12.75">
      <c r="C80" s="95"/>
      <c r="D80" s="98" t="s">
        <v>128</v>
      </c>
      <c r="E80" s="98"/>
      <c r="F80" s="78">
        <v>465.9</v>
      </c>
    </row>
    <row r="81" spans="3:6" ht="12.75">
      <c r="C81" s="95"/>
      <c r="D81" s="98" t="s">
        <v>129</v>
      </c>
      <c r="E81" s="98"/>
      <c r="F81" s="78">
        <v>5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119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34.86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92.7</v>
      </c>
    </row>
    <row r="88" spans="3:6" ht="12.75">
      <c r="C88" s="95"/>
      <c r="D88" s="98" t="s">
        <v>259</v>
      </c>
      <c r="E88" s="98"/>
      <c r="F88" s="78">
        <v>150.12</v>
      </c>
    </row>
    <row r="89" spans="3:6" ht="12.75">
      <c r="C89" s="95"/>
      <c r="D89" s="98" t="s">
        <v>134</v>
      </c>
      <c r="E89" s="98"/>
      <c r="F89" s="1">
        <v>55.28</v>
      </c>
    </row>
    <row r="90" spans="3:6" ht="12.75">
      <c r="C90" s="95"/>
      <c r="D90" s="98" t="s">
        <v>302</v>
      </c>
      <c r="E90" s="98"/>
      <c r="F90" s="1">
        <v>45.5</v>
      </c>
    </row>
    <row r="91" spans="3:6" ht="12.75">
      <c r="C91" s="95"/>
      <c r="D91" s="98" t="s">
        <v>303</v>
      </c>
      <c r="E91" s="98"/>
      <c r="F91" s="1">
        <v>385.37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150</v>
      </c>
    </row>
    <row r="96" spans="3:6" ht="12.75">
      <c r="C96" s="95"/>
      <c r="D96" s="98" t="s">
        <v>304</v>
      </c>
      <c r="E96" s="98"/>
      <c r="F96" s="1">
        <v>361</v>
      </c>
    </row>
    <row r="97" spans="3:6" ht="12.75">
      <c r="C97" s="95"/>
      <c r="D97" s="98" t="s">
        <v>221</v>
      </c>
      <c r="E97" s="98"/>
      <c r="F97" s="1">
        <v>185.69</v>
      </c>
    </row>
    <row r="98" spans="3:6" ht="12.75">
      <c r="C98" s="95"/>
      <c r="D98" s="98" t="s">
        <v>135</v>
      </c>
      <c r="E98" s="98"/>
      <c r="F98" s="1">
        <v>845.68</v>
      </c>
    </row>
    <row r="99" spans="3:6" ht="12.75">
      <c r="C99" s="95"/>
      <c r="D99" s="98" t="s">
        <v>136</v>
      </c>
      <c r="E99" s="98"/>
      <c r="F99" s="1">
        <v>68.55</v>
      </c>
    </row>
    <row r="100" spans="3:6" ht="12.75">
      <c r="C100" s="95"/>
      <c r="D100" s="98" t="s">
        <v>137</v>
      </c>
      <c r="E100" s="98"/>
      <c r="F100" s="1">
        <v>142.75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1787.76</v>
      </c>
    </row>
    <row r="103" spans="3:6" ht="12.75">
      <c r="C103" s="95"/>
      <c r="D103" s="98" t="s">
        <v>139</v>
      </c>
      <c r="E103" s="98"/>
      <c r="F103" s="1">
        <v>125.95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971.81</v>
      </c>
    </row>
    <row r="106" spans="3:6" ht="12.75">
      <c r="C106" s="95"/>
      <c r="D106" s="98" t="s">
        <v>140</v>
      </c>
      <c r="E106" s="98"/>
      <c r="F106" s="1">
        <v>690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7716.570000000001</v>
      </c>
    </row>
    <row r="110" spans="4:6" ht="12.75">
      <c r="D110" s="95" t="s">
        <v>207</v>
      </c>
      <c r="E110" s="90"/>
      <c r="F110" s="104">
        <f>+F111+F112+F113+F114+F115+F116</f>
        <v>6839.620000000001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119</v>
      </c>
    </row>
    <row r="113" spans="4:6" ht="12.75">
      <c r="D113" s="87"/>
      <c r="E113" s="97" t="s">
        <v>235</v>
      </c>
      <c r="F113" s="83">
        <v>1417.5</v>
      </c>
    </row>
    <row r="114" spans="4:6" ht="12.75">
      <c r="D114" s="87"/>
      <c r="E114" s="97" t="s">
        <v>236</v>
      </c>
      <c r="F114" s="83">
        <v>792</v>
      </c>
    </row>
    <row r="115" spans="4:6" ht="12.75">
      <c r="D115" s="87"/>
      <c r="E115" s="98" t="s">
        <v>237</v>
      </c>
      <c r="F115" s="78">
        <v>2861.35</v>
      </c>
    </row>
    <row r="116" spans="4:6" ht="12.75">
      <c r="D116" s="87"/>
      <c r="E116" s="98" t="s">
        <v>156</v>
      </c>
      <c r="F116" s="78">
        <v>1649.77</v>
      </c>
    </row>
    <row r="117" spans="4:6" ht="12.75">
      <c r="D117" s="108" t="s">
        <v>305</v>
      </c>
      <c r="E117" s="98"/>
      <c r="F117" s="104">
        <f>+F118+F119+F120</f>
        <v>876.9499999999999</v>
      </c>
    </row>
    <row r="118" spans="4:6" ht="12.75">
      <c r="D118" s="87"/>
      <c r="E118" s="98" t="s">
        <v>235</v>
      </c>
      <c r="F118" s="78">
        <v>55.9</v>
      </c>
    </row>
    <row r="119" spans="4:6" ht="12.75">
      <c r="D119" s="87"/>
      <c r="E119" s="98" t="s">
        <v>306</v>
      </c>
      <c r="F119" s="78">
        <v>36.5</v>
      </c>
    </row>
    <row r="120" spans="4:6" ht="12.75">
      <c r="D120" s="87"/>
      <c r="E120" s="98" t="s">
        <v>237</v>
      </c>
      <c r="F120" s="78">
        <v>784.55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6368.4</v>
      </c>
    </row>
    <row r="123" spans="4:6" ht="12.75">
      <c r="D123" s="97" t="s">
        <v>148</v>
      </c>
      <c r="E123" s="97"/>
      <c r="F123" s="83">
        <v>4752.29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178.3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1178.56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135.9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293</v>
      </c>
      <c r="E135" s="98"/>
      <c r="F135" s="104">
        <f>+F136+F137+F138</f>
        <v>0</v>
      </c>
    </row>
    <row r="136" spans="4:6" ht="12.75">
      <c r="D136" s="108"/>
      <c r="E136" s="98" t="s">
        <v>142</v>
      </c>
      <c r="F136" s="78">
        <v>0</v>
      </c>
    </row>
    <row r="137" spans="4:6" ht="12.75">
      <c r="D137" s="108"/>
      <c r="E137" s="98" t="s">
        <v>158</v>
      </c>
      <c r="F137" s="78">
        <v>0</v>
      </c>
    </row>
    <row r="138" spans="4:6" ht="12.75">
      <c r="D138" s="108"/>
      <c r="E138" s="98" t="s">
        <v>143</v>
      </c>
      <c r="F138" s="78">
        <v>0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135.9</v>
      </c>
    </row>
    <row r="144" spans="4:6" ht="12.75">
      <c r="D144" s="108"/>
      <c r="E144" s="98" t="s">
        <v>142</v>
      </c>
      <c r="F144" s="78">
        <v>55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80.9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1991.4999999999964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307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80"/>
  <sheetViews>
    <sheetView workbookViewId="0" topLeftCell="A1">
      <selection activeCell="E14" sqref="E1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36861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54349.34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47483.59</v>
      </c>
    </row>
    <row r="15" spans="4:6" ht="12.75">
      <c r="D15" s="84" t="s">
        <v>99</v>
      </c>
      <c r="E15" s="90"/>
      <c r="F15" s="78">
        <v>47483.59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5231.25</v>
      </c>
    </row>
    <row r="18" spans="3:6" ht="12.75">
      <c r="C18" s="95"/>
      <c r="D18" s="106" t="s">
        <v>266</v>
      </c>
      <c r="E18" s="90"/>
      <c r="F18" s="107">
        <v>1666.04</v>
      </c>
    </row>
    <row r="19" spans="3:6" ht="12.75">
      <c r="C19" s="95"/>
      <c r="D19" s="106" t="s">
        <v>180</v>
      </c>
      <c r="E19" s="90"/>
      <c r="F19" s="107">
        <v>722</v>
      </c>
    </row>
    <row r="20" spans="3:6" ht="12.75">
      <c r="C20" s="95"/>
      <c r="D20" s="106" t="s">
        <v>162</v>
      </c>
      <c r="E20" s="90"/>
      <c r="F20" s="107">
        <v>7.78</v>
      </c>
    </row>
    <row r="21" spans="3:6" ht="12.75">
      <c r="C21"/>
      <c r="D21" s="84" t="s">
        <v>310</v>
      </c>
      <c r="E21" s="89"/>
      <c r="F21" s="1">
        <v>0.9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1328.28</v>
      </c>
    </row>
    <row r="24" spans="3:6" ht="12.75">
      <c r="C24"/>
      <c r="D24" s="84" t="s">
        <v>102</v>
      </c>
      <c r="E24" s="89"/>
      <c r="F24" s="1">
        <v>846.02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1634.5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1227.5</v>
      </c>
      <c r="H29" s="1"/>
    </row>
    <row r="30" spans="3:6" ht="12.75">
      <c r="C30"/>
      <c r="D30" s="84" t="s">
        <v>104</v>
      </c>
      <c r="E30" s="89"/>
      <c r="F30" s="1">
        <v>38.4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312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165</v>
      </c>
      <c r="E36" s="89"/>
      <c r="F36" s="1">
        <v>0</v>
      </c>
    </row>
    <row r="37" spans="3:6" ht="12.75">
      <c r="C37"/>
      <c r="D37" s="84" t="s">
        <v>179</v>
      </c>
      <c r="E37" s="89"/>
      <c r="F37" s="1">
        <v>5.5</v>
      </c>
    </row>
    <row r="38" spans="3:6" ht="12.75">
      <c r="C38"/>
      <c r="D38" s="84" t="s">
        <v>192</v>
      </c>
      <c r="E38" s="89"/>
      <c r="F38" s="1">
        <v>17.1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9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30913.520000000004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14357.19</v>
      </c>
    </row>
    <row r="45" spans="4:6" ht="12.75">
      <c r="D45" s="95" t="s">
        <v>108</v>
      </c>
      <c r="E45" s="90"/>
      <c r="F45" s="104">
        <f>+F46+F47+F48+F49+F50+F51+F52+F53+F54+F55+F56</f>
        <v>10210.62</v>
      </c>
    </row>
    <row r="46" spans="4:6" ht="12.75">
      <c r="D46" s="113"/>
      <c r="E46" s="112" t="s">
        <v>224</v>
      </c>
      <c r="F46" s="107">
        <v>4507.12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203.11</v>
      </c>
    </row>
    <row r="49" spans="4:6" ht="12.75">
      <c r="D49" s="87"/>
      <c r="E49" s="97" t="s">
        <v>311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1544.8</v>
      </c>
    </row>
    <row r="52" spans="4:6" ht="12.75">
      <c r="D52" s="87"/>
      <c r="E52" s="98" t="s">
        <v>244</v>
      </c>
      <c r="F52" s="78">
        <v>343.56</v>
      </c>
    </row>
    <row r="53" spans="4:6" ht="12.75">
      <c r="D53" s="87"/>
      <c r="E53" s="98" t="s">
        <v>245</v>
      </c>
      <c r="F53" s="78">
        <v>45.05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3471.79</v>
      </c>
    </row>
    <row r="56" spans="4:6" ht="12.75">
      <c r="D56" s="87"/>
      <c r="E56" s="98" t="s">
        <v>248</v>
      </c>
      <c r="F56" s="78">
        <f>260-184.81</f>
        <v>75.19</v>
      </c>
    </row>
    <row r="57" spans="4:6" ht="12.75">
      <c r="D57" s="95" t="s">
        <v>112</v>
      </c>
      <c r="E57" s="90"/>
      <c r="F57" s="104">
        <f>+F58+F59</f>
        <v>3146.57</v>
      </c>
    </row>
    <row r="58" spans="4:6" ht="12.75">
      <c r="D58" s="95"/>
      <c r="E58" s="98" t="s">
        <v>113</v>
      </c>
      <c r="F58" s="78">
        <v>584.46</v>
      </c>
    </row>
    <row r="59" spans="4:6" ht="12.75">
      <c r="D59" s="95"/>
      <c r="E59" s="98" t="s">
        <v>114</v>
      </c>
      <c r="F59" s="78">
        <v>2562.11</v>
      </c>
    </row>
    <row r="60" spans="4:6" ht="12.75">
      <c r="D60" s="95" t="s">
        <v>115</v>
      </c>
      <c r="E60" s="98"/>
      <c r="F60" s="104">
        <f>+F61+F62</f>
        <v>1000</v>
      </c>
    </row>
    <row r="61" spans="4:6" ht="12.75">
      <c r="D61" s="95"/>
      <c r="E61" s="98" t="s">
        <v>116</v>
      </c>
      <c r="F61" s="78">
        <v>1000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489.03000000000003</v>
      </c>
    </row>
    <row r="65" spans="2:6" ht="12.75">
      <c r="B65" s="69"/>
      <c r="C65" s="95"/>
      <c r="D65" s="98" t="s">
        <v>119</v>
      </c>
      <c r="E65" s="98"/>
      <c r="F65" s="78">
        <v>187.56</v>
      </c>
    </row>
    <row r="66" spans="2:6" ht="12.75">
      <c r="B66" s="69"/>
      <c r="C66" s="95"/>
      <c r="D66" s="98" t="s">
        <v>120</v>
      </c>
      <c r="E66" s="98"/>
      <c r="F66" s="78">
        <v>301.47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6584.650000000001</v>
      </c>
    </row>
    <row r="70" spans="3:6" ht="12.75">
      <c r="C70" s="95"/>
      <c r="D70" s="98" t="s">
        <v>125</v>
      </c>
      <c r="E70" s="98"/>
      <c r="F70" s="78">
        <v>189.59</v>
      </c>
    </row>
    <row r="71" spans="3:6" ht="12.75">
      <c r="C71" s="95"/>
      <c r="D71" s="98" t="s">
        <v>77</v>
      </c>
      <c r="E71" s="98"/>
      <c r="F71" s="78">
        <v>42.56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62.16</v>
      </c>
    </row>
    <row r="75" spans="3:6" ht="12.75">
      <c r="C75" s="95"/>
      <c r="D75" s="98" t="s">
        <v>154</v>
      </c>
      <c r="E75" s="98"/>
      <c r="F75" s="78">
        <v>61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0</v>
      </c>
    </row>
    <row r="79" spans="3:6" ht="12.75">
      <c r="C79" s="95"/>
      <c r="D79" s="98" t="s">
        <v>127</v>
      </c>
      <c r="E79" s="98"/>
      <c r="F79" s="78">
        <v>175.5</v>
      </c>
    </row>
    <row r="80" spans="3:6" ht="12.75">
      <c r="C80" s="95"/>
      <c r="D80" s="98" t="s">
        <v>128</v>
      </c>
      <c r="E80" s="98"/>
      <c r="F80" s="78">
        <v>142.32</v>
      </c>
    </row>
    <row r="81" spans="3:6" ht="12.75">
      <c r="C81" s="95"/>
      <c r="D81" s="98" t="s">
        <v>129</v>
      </c>
      <c r="E81" s="98"/>
      <c r="F81" s="78">
        <v>0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111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0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0</v>
      </c>
    </row>
    <row r="88" spans="3:6" ht="12.75">
      <c r="C88" s="95"/>
      <c r="D88" s="98" t="s">
        <v>259</v>
      </c>
      <c r="E88" s="98"/>
      <c r="F88" s="78">
        <v>0</v>
      </c>
    </row>
    <row r="89" spans="3:6" ht="12.75">
      <c r="C89" s="95"/>
      <c r="D89" s="98" t="s">
        <v>134</v>
      </c>
      <c r="E89" s="98"/>
      <c r="F89" s="1">
        <v>43.83</v>
      </c>
    </row>
    <row r="90" spans="3:6" ht="12.75">
      <c r="C90" s="95"/>
      <c r="D90" s="98" t="s">
        <v>312</v>
      </c>
      <c r="E90" s="98"/>
      <c r="F90" s="1">
        <v>310.75</v>
      </c>
    </row>
    <row r="91" spans="3:6" ht="12.75">
      <c r="C91" s="95"/>
      <c r="D91" s="98" t="s">
        <v>313</v>
      </c>
      <c r="E91" s="98"/>
      <c r="F91" s="1">
        <v>3328.15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627.39</v>
      </c>
    </row>
    <row r="96" spans="3:6" ht="12.75">
      <c r="C96" s="95"/>
      <c r="D96" s="98" t="s">
        <v>314</v>
      </c>
      <c r="E96" s="98"/>
      <c r="F96" s="1">
        <v>205</v>
      </c>
    </row>
    <row r="97" spans="3:6" ht="12.75">
      <c r="C97" s="95"/>
      <c r="D97" s="98" t="s">
        <v>221</v>
      </c>
      <c r="E97" s="98"/>
      <c r="F97" s="1">
        <v>131.4</v>
      </c>
    </row>
    <row r="98" spans="3:6" ht="12.75">
      <c r="C98" s="95"/>
      <c r="D98" s="98" t="s">
        <v>135</v>
      </c>
      <c r="E98" s="98"/>
      <c r="F98" s="1">
        <v>779.35</v>
      </c>
    </row>
    <row r="99" spans="3:6" ht="12.75">
      <c r="C99" s="95"/>
      <c r="D99" s="98" t="s">
        <v>136</v>
      </c>
      <c r="E99" s="98"/>
      <c r="F99" s="1">
        <v>17</v>
      </c>
    </row>
    <row r="100" spans="3:6" ht="12.75">
      <c r="C100" s="95"/>
      <c r="D100" s="98" t="s">
        <v>137</v>
      </c>
      <c r="E100" s="98"/>
      <c r="F100" s="1">
        <v>357.65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1952</v>
      </c>
    </row>
    <row r="103" spans="3:6" ht="12.75">
      <c r="C103" s="95"/>
      <c r="D103" s="98" t="s">
        <v>139</v>
      </c>
      <c r="E103" s="98"/>
      <c r="F103" s="1">
        <v>54.45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1517.55</v>
      </c>
    </row>
    <row r="106" spans="3:6" ht="12.75">
      <c r="C106" s="95"/>
      <c r="D106" s="98" t="s">
        <v>140</v>
      </c>
      <c r="E106" s="98"/>
      <c r="F106" s="1">
        <v>380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60</v>
      </c>
    </row>
    <row r="110" spans="4:6" ht="12.75">
      <c r="D110" s="95" t="s">
        <v>207</v>
      </c>
      <c r="E110" s="90"/>
      <c r="F110" s="104">
        <f>+F111+F112+F113+F114+F115+F116</f>
        <v>0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0</v>
      </c>
    </row>
    <row r="113" spans="4:6" ht="12.75">
      <c r="D113" s="87"/>
      <c r="E113" s="97" t="s">
        <v>235</v>
      </c>
      <c r="F113" s="83">
        <v>0</v>
      </c>
    </row>
    <row r="114" spans="4:6" ht="12.75">
      <c r="D114" s="87"/>
      <c r="E114" s="97" t="s">
        <v>236</v>
      </c>
      <c r="F114" s="83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87"/>
      <c r="E116" s="98" t="s">
        <v>156</v>
      </c>
      <c r="F116" s="78">
        <v>0</v>
      </c>
    </row>
    <row r="117" spans="4:6" ht="12.75">
      <c r="D117" s="108" t="s">
        <v>305</v>
      </c>
      <c r="E117" s="98"/>
      <c r="F117" s="104">
        <f>+F118+F119+F120</f>
        <v>60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158</v>
      </c>
      <c r="F119" s="78">
        <v>60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6386.75</v>
      </c>
    </row>
    <row r="123" spans="4:6" ht="12.75">
      <c r="D123" s="97" t="s">
        <v>148</v>
      </c>
      <c r="E123" s="97"/>
      <c r="F123" s="83">
        <v>4766.56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178.84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1182.1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1083.9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187</v>
      </c>
      <c r="E135" s="98"/>
      <c r="F135" s="104">
        <f>+F136+F137+F138</f>
        <v>1083.9</v>
      </c>
    </row>
    <row r="136" spans="4:6" ht="12.75">
      <c r="D136" s="108"/>
      <c r="E136" s="98" t="s">
        <v>142</v>
      </c>
      <c r="F136" s="78">
        <v>137.5</v>
      </c>
    </row>
    <row r="137" spans="4:6" ht="12.75">
      <c r="D137" s="108"/>
      <c r="E137" s="98" t="s">
        <v>158</v>
      </c>
      <c r="F137" s="78">
        <v>195.8</v>
      </c>
    </row>
    <row r="138" spans="4:6" ht="12.75">
      <c r="D138" s="108"/>
      <c r="E138" s="98" t="s">
        <v>143</v>
      </c>
      <c r="F138" s="78">
        <v>750.6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0</v>
      </c>
    </row>
    <row r="144" spans="4:6" ht="12.75">
      <c r="D144" s="108"/>
      <c r="E144" s="98" t="s">
        <v>142</v>
      </c>
      <c r="F144" s="78">
        <v>0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23435.819999999992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315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="80" zoomScaleNormal="80" workbookViewId="0" topLeftCell="A2">
      <selection activeCell="A2" sqref="A1:IV16384"/>
    </sheetView>
  </sheetViews>
  <sheetFormatPr defaultColWidth="9.140625" defaultRowHeight="12.75"/>
  <cols>
    <col min="1" max="1" width="1.28515625" style="0" customWidth="1"/>
    <col min="2" max="2" width="15.57421875" style="0" customWidth="1"/>
    <col min="3" max="3" width="6.7109375" style="69" customWidth="1"/>
    <col min="4" max="4" width="19.28125" style="84" customWidth="1"/>
    <col min="5" max="5" width="15.00390625" style="84" customWidth="1"/>
    <col min="6" max="6" width="18.57421875" style="0" customWidth="1"/>
    <col min="8" max="16384" width="11.421875" style="0" customWidth="1"/>
  </cols>
  <sheetData>
    <row r="1" ht="12.75">
      <c r="C1"/>
    </row>
    <row r="2" ht="12.75">
      <c r="C2"/>
    </row>
    <row r="3" spans="2:7" ht="12.75">
      <c r="B3" s="91" t="s">
        <v>0</v>
      </c>
      <c r="C3" s="61"/>
      <c r="D3" s="61"/>
      <c r="E3" s="61"/>
      <c r="F3" s="61"/>
      <c r="G3" s="63"/>
    </row>
    <row r="4" spans="2:7" ht="15.75">
      <c r="B4" s="92" t="s">
        <v>1</v>
      </c>
      <c r="C4" s="8"/>
      <c r="D4" s="8"/>
      <c r="E4" s="8"/>
      <c r="F4" s="8"/>
      <c r="G4" s="64"/>
    </row>
    <row r="5" spans="2:7" ht="12.75">
      <c r="B5" s="92" t="s">
        <v>2</v>
      </c>
      <c r="C5" s="39"/>
      <c r="D5" s="39"/>
      <c r="E5" s="39"/>
      <c r="F5" s="39"/>
      <c r="G5" s="65"/>
    </row>
    <row r="6" spans="2:7" ht="15.75">
      <c r="B6" s="92" t="s">
        <v>3</v>
      </c>
      <c r="C6" s="39"/>
      <c r="D6" s="8"/>
      <c r="E6" s="8"/>
      <c r="F6" s="8"/>
      <c r="G6" s="64"/>
    </row>
    <row r="7" spans="2:7" ht="15.75">
      <c r="B7" s="52" t="s">
        <v>4</v>
      </c>
      <c r="C7" s="9"/>
      <c r="D7" s="9"/>
      <c r="E7" s="9"/>
      <c r="F7" s="9"/>
      <c r="G7" s="66"/>
    </row>
    <row r="9" spans="2:7" ht="12.75">
      <c r="B9" s="72" t="s">
        <v>68</v>
      </c>
      <c r="C9" s="71"/>
      <c r="D9" s="85"/>
      <c r="E9" s="85"/>
      <c r="F9" s="70"/>
      <c r="G9" s="70"/>
    </row>
    <row r="11" spans="3:6" ht="12.75">
      <c r="C11" s="73"/>
      <c r="D11" s="86"/>
      <c r="E11" s="86"/>
      <c r="F11" s="79">
        <v>36130</v>
      </c>
    </row>
    <row r="12" spans="3:5" ht="12.75">
      <c r="C12" s="73"/>
      <c r="D12" s="86"/>
      <c r="E12" s="86"/>
    </row>
    <row r="13" spans="4:5" ht="12.75">
      <c r="D13" s="87"/>
      <c r="E13" s="87"/>
    </row>
    <row r="14" spans="2:6" ht="12.75">
      <c r="B14" s="43" t="s">
        <v>69</v>
      </c>
      <c r="D14" s="87"/>
      <c r="E14" s="90"/>
      <c r="F14" s="80">
        <f>+F15+F16+F17+F18+F19+F20</f>
        <v>1690.04</v>
      </c>
    </row>
    <row r="15" spans="2:6" ht="12.75">
      <c r="B15" t="s">
        <v>70</v>
      </c>
      <c r="D15" s="87"/>
      <c r="E15" s="90"/>
      <c r="F15" s="77">
        <v>0</v>
      </c>
    </row>
    <row r="16" spans="2:6" ht="12.75">
      <c r="B16" t="s">
        <v>71</v>
      </c>
      <c r="D16" s="87"/>
      <c r="E16" s="90"/>
      <c r="F16" s="77">
        <v>741.38</v>
      </c>
    </row>
    <row r="17" spans="2:6" ht="12.75">
      <c r="B17" t="s">
        <v>72</v>
      </c>
      <c r="D17" s="87"/>
      <c r="E17" s="90"/>
      <c r="F17" s="82">
        <v>0</v>
      </c>
    </row>
    <row r="18" spans="2:6" ht="12.75">
      <c r="B18" t="s">
        <v>73</v>
      </c>
      <c r="D18" s="87"/>
      <c r="E18" s="90"/>
      <c r="F18" s="82">
        <v>54.34</v>
      </c>
    </row>
    <row r="19" spans="2:6" ht="12.75">
      <c r="B19" t="s">
        <v>74</v>
      </c>
      <c r="D19" s="87"/>
      <c r="E19" s="90"/>
      <c r="F19" s="82">
        <v>486.36</v>
      </c>
    </row>
    <row r="20" spans="2:6" ht="12.75">
      <c r="B20" t="s">
        <v>75</v>
      </c>
      <c r="C20"/>
      <c r="E20" s="89"/>
      <c r="F20" s="76">
        <v>407.96</v>
      </c>
    </row>
    <row r="21" spans="3:6" ht="12.75">
      <c r="C21"/>
      <c r="E21" s="89"/>
      <c r="F21" s="76"/>
    </row>
    <row r="22" spans="2:6" ht="12.75">
      <c r="B22" s="43" t="s">
        <v>76</v>
      </c>
      <c r="D22" s="87"/>
      <c r="E22" s="90"/>
      <c r="F22" s="80">
        <f>+F23+F24+F25+F26+F27+F29+F30+F31+F32+F33+F34+F35+F36++F37+F38+F28</f>
        <v>24765.680000000004</v>
      </c>
    </row>
    <row r="23" spans="2:6" ht="12.75">
      <c r="B23" t="s">
        <v>77</v>
      </c>
      <c r="D23" s="87"/>
      <c r="E23" s="90"/>
      <c r="F23" s="77">
        <v>227.3</v>
      </c>
    </row>
    <row r="24" spans="2:6" ht="12.75">
      <c r="B24" t="s">
        <v>78</v>
      </c>
      <c r="D24" s="87"/>
      <c r="E24" s="90"/>
      <c r="F24" s="77">
        <v>174</v>
      </c>
    </row>
    <row r="25" spans="2:6" ht="12.75">
      <c r="B25" t="s">
        <v>79</v>
      </c>
      <c r="D25" s="87"/>
      <c r="E25" s="90"/>
      <c r="F25" s="77">
        <v>3927.35</v>
      </c>
    </row>
    <row r="26" spans="2:6" ht="12.75">
      <c r="B26" t="s">
        <v>80</v>
      </c>
      <c r="D26" s="87"/>
      <c r="E26" s="90"/>
      <c r="F26" s="82">
        <f>280.8-65.4</f>
        <v>215.4</v>
      </c>
    </row>
    <row r="27" spans="2:6" ht="12.75">
      <c r="B27" t="s">
        <v>81</v>
      </c>
      <c r="D27" s="87"/>
      <c r="E27" s="88"/>
      <c r="F27" s="78">
        <v>2000</v>
      </c>
    </row>
    <row r="28" spans="2:6" ht="12.75">
      <c r="B28" t="s">
        <v>82</v>
      </c>
      <c r="D28" s="87"/>
      <c r="E28" s="90"/>
      <c r="F28" s="77">
        <v>554.4</v>
      </c>
    </row>
    <row r="29" spans="2:6" ht="12.75">
      <c r="B29" t="s">
        <v>83</v>
      </c>
      <c r="D29" s="87"/>
      <c r="E29" s="90"/>
      <c r="F29" s="77">
        <v>546.28</v>
      </c>
    </row>
    <row r="30" spans="2:6" ht="12.75">
      <c r="B30" t="s">
        <v>84</v>
      </c>
      <c r="D30" s="88"/>
      <c r="E30" s="88"/>
      <c r="F30" s="83">
        <v>0</v>
      </c>
    </row>
    <row r="31" spans="2:6" ht="12.75">
      <c r="B31" t="s">
        <v>85</v>
      </c>
      <c r="D31" s="87"/>
      <c r="E31" s="90"/>
      <c r="F31" s="77">
        <v>973.81</v>
      </c>
    </row>
    <row r="32" spans="1:6" ht="12.75">
      <c r="A32" t="s">
        <v>86</v>
      </c>
      <c r="B32" t="s">
        <v>87</v>
      </c>
      <c r="D32" s="87"/>
      <c r="E32" s="90"/>
      <c r="F32" s="77">
        <f>5233.09+14.99</f>
        <v>5248.08</v>
      </c>
    </row>
    <row r="33" spans="2:6" ht="12.75">
      <c r="B33" t="s">
        <v>88</v>
      </c>
      <c r="D33" s="87"/>
      <c r="E33" s="90"/>
      <c r="F33" s="77">
        <v>163.73</v>
      </c>
    </row>
    <row r="34" spans="2:6" ht="12.75" customHeight="1">
      <c r="B34" t="s">
        <v>89</v>
      </c>
      <c r="D34" s="87"/>
      <c r="E34" s="90"/>
      <c r="F34" s="82">
        <v>385.68</v>
      </c>
    </row>
    <row r="35" spans="2:6" ht="12.75">
      <c r="B35" t="s">
        <v>90</v>
      </c>
      <c r="D35" s="87"/>
      <c r="E35" s="90"/>
      <c r="F35" s="77">
        <f>36+5.2+185+64+36.75+55.54+113.12+75.3+84.29+40.69+57</f>
        <v>752.8899999999999</v>
      </c>
    </row>
    <row r="36" spans="2:6" ht="12.75">
      <c r="B36" t="s">
        <v>91</v>
      </c>
      <c r="D36" s="87"/>
      <c r="E36" s="90"/>
      <c r="F36" s="77">
        <f>3315.23+1893</f>
        <v>5208.23</v>
      </c>
    </row>
    <row r="37" spans="1:6" ht="12.75">
      <c r="A37" t="s">
        <v>86</v>
      </c>
      <c r="B37" t="s">
        <v>92</v>
      </c>
      <c r="D37" s="87"/>
      <c r="E37" s="94"/>
      <c r="F37" s="77">
        <f>1862.38+780</f>
        <v>2642.38</v>
      </c>
    </row>
    <row r="38" spans="2:6" ht="12.75">
      <c r="B38" t="s">
        <v>93</v>
      </c>
      <c r="D38" s="87"/>
      <c r="E38" s="90"/>
      <c r="F38" s="77">
        <v>1746.15</v>
      </c>
    </row>
    <row r="39" spans="4:6" ht="12.75">
      <c r="D39" s="87"/>
      <c r="E39" s="89"/>
      <c r="F39" s="76"/>
    </row>
    <row r="40" spans="2:6" ht="12.75">
      <c r="B40" s="43" t="s">
        <v>94</v>
      </c>
      <c r="D40" s="89"/>
      <c r="E40" s="89"/>
      <c r="F40" s="81">
        <f>+F14-F22</f>
        <v>-23075.640000000003</v>
      </c>
    </row>
    <row r="41" spans="5:6" ht="12.75">
      <c r="E41" s="89"/>
      <c r="F41" s="76"/>
    </row>
    <row r="42" spans="2:6" ht="12.75">
      <c r="B42" t="s">
        <v>95</v>
      </c>
      <c r="F42" s="93">
        <v>6226.55</v>
      </c>
    </row>
    <row r="43" ht="12.75">
      <c r="F43" s="93"/>
    </row>
    <row r="44" ht="12.75">
      <c r="F44" s="93"/>
    </row>
    <row r="45" spans="2:6" ht="12.75">
      <c r="B45" s="43" t="s">
        <v>96</v>
      </c>
      <c r="F45" s="2">
        <f>+F40-F42-F43</f>
        <v>-29302.190000000002</v>
      </c>
    </row>
    <row r="46" ht="12.75">
      <c r="F46" s="93"/>
    </row>
    <row r="47" ht="12.75">
      <c r="F47" s="93"/>
    </row>
    <row r="48" spans="1:7" ht="12.75">
      <c r="A48" s="40"/>
      <c r="B48" s="40" t="s">
        <v>38</v>
      </c>
      <c r="C48" s="14"/>
      <c r="D48" s="56"/>
      <c r="E48" s="56"/>
      <c r="F48" s="57"/>
      <c r="G48" s="67" t="s">
        <v>97</v>
      </c>
    </row>
    <row r="49" spans="1:7" ht="12.75">
      <c r="A49" s="41"/>
      <c r="B49" s="41" t="s">
        <v>40</v>
      </c>
      <c r="C49" s="11"/>
      <c r="D49" s="56"/>
      <c r="E49" s="56"/>
      <c r="F49" s="57"/>
      <c r="G49" s="57"/>
    </row>
    <row r="50" spans="1:7" ht="12.75">
      <c r="A50" s="41"/>
      <c r="B50" s="41" t="s">
        <v>41</v>
      </c>
      <c r="C50" s="11"/>
      <c r="D50" s="56"/>
      <c r="E50" s="56"/>
      <c r="F50" s="57"/>
      <c r="G50" s="57"/>
    </row>
  </sheetData>
  <printOptions/>
  <pageMargins left="0.7874015748031497" right="0.7874015748031497" top="0.984251968503937" bottom="0.984251968503937" header="0.5118110236220472" footer="0.7086614173228347"/>
  <pageSetup blackAndWhite="1" horizontalDpi="300" verticalDpi="300" orientation="portrait" paperSize="9" r:id="rId1"/>
  <headerFooter alignWithMargins="0">
    <oddFooter>&amp;R&amp;F 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1">
      <selection activeCell="E11" sqref="E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36892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26668.85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23996.79</v>
      </c>
    </row>
    <row r="15" spans="4:6" ht="12.75">
      <c r="D15" s="84" t="s">
        <v>324</v>
      </c>
      <c r="E15" s="90"/>
      <c r="F15" s="78">
        <v>23996.79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2572.92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715</v>
      </c>
    </row>
    <row r="20" spans="3:6" ht="12.75">
      <c r="C20" s="95"/>
      <c r="D20" s="106" t="s">
        <v>162</v>
      </c>
      <c r="E20" s="90"/>
      <c r="F20" s="107">
        <v>0.22</v>
      </c>
    </row>
    <row r="21" spans="3:6" ht="12.75">
      <c r="C21"/>
      <c r="D21" s="84" t="s">
        <v>319</v>
      </c>
      <c r="E21" s="89"/>
      <c r="F21" s="1">
        <v>0</v>
      </c>
    </row>
    <row r="22" spans="3:6" ht="12.75">
      <c r="C22"/>
      <c r="D22" s="84" t="s">
        <v>320</v>
      </c>
      <c r="E22" s="89"/>
      <c r="F22" s="1">
        <v>0</v>
      </c>
    </row>
    <row r="23" spans="3:6" ht="12.75">
      <c r="C23"/>
      <c r="D23" s="84" t="s">
        <v>321</v>
      </c>
      <c r="E23" s="89"/>
      <c r="F23" s="1">
        <v>215.44</v>
      </c>
    </row>
    <row r="24" spans="3:6" ht="12.75">
      <c r="C24"/>
      <c r="D24" s="84" t="s">
        <v>322</v>
      </c>
      <c r="E24" s="89"/>
      <c r="F24" s="1">
        <v>842.14</v>
      </c>
    </row>
    <row r="25" spans="3:6" ht="12.75">
      <c r="C25"/>
      <c r="D25" s="84" t="s">
        <v>323</v>
      </c>
      <c r="E25" s="89"/>
      <c r="F25" s="1">
        <v>800.12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+F28+F29+F30+F33</f>
        <v>99.14</v>
      </c>
      <c r="H27" s="1"/>
    </row>
    <row r="28" spans="3:8" ht="12.75">
      <c r="C28" s="96"/>
      <c r="D28" s="84" t="s">
        <v>325</v>
      </c>
      <c r="E28" s="89"/>
      <c r="F28" s="114">
        <v>50</v>
      </c>
      <c r="H28" s="1"/>
    </row>
    <row r="29" spans="3:8" ht="12.75">
      <c r="C29" s="96"/>
      <c r="D29" s="84" t="s">
        <v>326</v>
      </c>
      <c r="E29" s="89"/>
      <c r="F29" s="114">
        <v>20</v>
      </c>
      <c r="H29" s="1"/>
    </row>
    <row r="30" spans="3:6" ht="12.75">
      <c r="C30"/>
      <c r="D30" s="84" t="s">
        <v>327</v>
      </c>
      <c r="E30" s="89"/>
      <c r="F30" s="1">
        <v>17.8</v>
      </c>
    </row>
    <row r="31" spans="3:6" ht="12.75">
      <c r="C31"/>
      <c r="D31" s="84" t="s">
        <v>328</v>
      </c>
      <c r="E31" s="89"/>
      <c r="F31" s="1">
        <v>0</v>
      </c>
    </row>
    <row r="32" spans="3:6" ht="12.75">
      <c r="C32"/>
      <c r="D32" s="84" t="s">
        <v>239</v>
      </c>
      <c r="E32" s="89"/>
      <c r="F32" s="1">
        <v>0</v>
      </c>
    </row>
    <row r="33" spans="3:6" ht="12.75">
      <c r="C33"/>
      <c r="D33" s="84" t="s">
        <v>329</v>
      </c>
      <c r="E33" s="89"/>
      <c r="F33" s="1">
        <v>11.34</v>
      </c>
    </row>
    <row r="34" spans="3:6" ht="12.75">
      <c r="C34"/>
      <c r="D34" s="84" t="s">
        <v>330</v>
      </c>
      <c r="E34" s="89"/>
      <c r="F34" s="1">
        <v>0</v>
      </c>
    </row>
    <row r="35" spans="3:6" ht="12.75">
      <c r="C35"/>
      <c r="D35" s="84" t="s">
        <v>331</v>
      </c>
      <c r="E35" s="89"/>
      <c r="F35" s="1">
        <v>0</v>
      </c>
    </row>
    <row r="36" spans="3:6" ht="12.75">
      <c r="C36"/>
      <c r="E36" s="89"/>
      <c r="F36" s="1"/>
    </row>
    <row r="37" spans="2:6" ht="12.75">
      <c r="B37" s="43" t="s">
        <v>76</v>
      </c>
      <c r="D37" s="87"/>
      <c r="E37" s="90"/>
      <c r="F37" s="105">
        <f>+F39+F59+F64+F96+F103+F116+F124</f>
        <v>20223.73</v>
      </c>
    </row>
    <row r="38" spans="4:6" ht="12.75">
      <c r="D38" s="87"/>
      <c r="E38" s="90"/>
      <c r="F38" s="78"/>
    </row>
    <row r="39" spans="3:6" ht="12.75">
      <c r="C39" s="95" t="s">
        <v>107</v>
      </c>
      <c r="D39" s="87"/>
      <c r="E39" s="90"/>
      <c r="F39" s="104">
        <f>+F40+F52+F55</f>
        <v>7180.14</v>
      </c>
    </row>
    <row r="40" spans="4:6" ht="12.75">
      <c r="D40" s="95" t="s">
        <v>108</v>
      </c>
      <c r="E40" s="90"/>
      <c r="F40" s="104">
        <f>+F41+F42+F43+F44+F45+F46+F47+F48+F49+F50+F51</f>
        <v>5059.8</v>
      </c>
    </row>
    <row r="41" spans="4:6" ht="12.75">
      <c r="D41" s="113"/>
      <c r="E41" s="112" t="s">
        <v>224</v>
      </c>
      <c r="F41" s="107">
        <v>0</v>
      </c>
    </row>
    <row r="42" spans="4:6" ht="12.75">
      <c r="D42" s="113"/>
      <c r="E42" s="112" t="s">
        <v>109</v>
      </c>
      <c r="F42" s="107">
        <v>0</v>
      </c>
    </row>
    <row r="43" spans="4:6" ht="12.75">
      <c r="D43" s="87"/>
      <c r="E43" s="97" t="s">
        <v>240</v>
      </c>
      <c r="F43" s="83">
        <v>185.93</v>
      </c>
    </row>
    <row r="44" spans="4:6" ht="12.75">
      <c r="D44" s="87"/>
      <c r="E44" s="97" t="s">
        <v>311</v>
      </c>
      <c r="F44" s="83">
        <v>20</v>
      </c>
    </row>
    <row r="45" spans="4:6" ht="12.75">
      <c r="D45" s="87"/>
      <c r="E45" s="98" t="s">
        <v>242</v>
      </c>
      <c r="F45" s="78">
        <v>30</v>
      </c>
    </row>
    <row r="46" spans="4:6" ht="12.75">
      <c r="D46" s="87"/>
      <c r="E46" s="98" t="s">
        <v>243</v>
      </c>
      <c r="F46" s="78">
        <v>1093.78</v>
      </c>
    </row>
    <row r="47" spans="4:6" ht="12.75">
      <c r="D47" s="87"/>
      <c r="E47" s="98" t="s">
        <v>244</v>
      </c>
      <c r="F47" s="78">
        <v>355.43</v>
      </c>
    </row>
    <row r="48" spans="4:6" ht="12.75">
      <c r="D48" s="87"/>
      <c r="E48" s="98" t="s">
        <v>245</v>
      </c>
      <c r="F48" s="78">
        <v>55.63</v>
      </c>
    </row>
    <row r="49" spans="4:6" ht="12.75">
      <c r="D49" s="87"/>
      <c r="E49" s="98" t="s">
        <v>246</v>
      </c>
      <c r="F49" s="78">
        <v>0</v>
      </c>
    </row>
    <row r="50" spans="4:6" ht="12.75">
      <c r="D50" s="87"/>
      <c r="E50" s="98" t="s">
        <v>247</v>
      </c>
      <c r="F50" s="78">
        <v>3198.95</v>
      </c>
    </row>
    <row r="51" spans="4:6" ht="12.75">
      <c r="D51" s="87"/>
      <c r="E51" s="98" t="s">
        <v>248</v>
      </c>
      <c r="F51" s="78">
        <f>261.3-141.22</f>
        <v>120.08000000000001</v>
      </c>
    </row>
    <row r="52" spans="4:6" ht="12.75">
      <c r="D52" s="95" t="s">
        <v>112</v>
      </c>
      <c r="E52" s="90"/>
      <c r="F52" s="104">
        <f>+F53+F54</f>
        <v>1620.3400000000001</v>
      </c>
    </row>
    <row r="53" spans="4:6" ht="12.75">
      <c r="D53" s="95"/>
      <c r="E53" s="98" t="s">
        <v>113</v>
      </c>
      <c r="F53" s="78">
        <v>387.65</v>
      </c>
    </row>
    <row r="54" spans="4:6" ht="12.75">
      <c r="D54" s="95"/>
      <c r="E54" s="98" t="s">
        <v>114</v>
      </c>
      <c r="F54" s="78">
        <v>1232.69</v>
      </c>
    </row>
    <row r="55" spans="4:6" ht="12.75">
      <c r="D55" s="95" t="s">
        <v>115</v>
      </c>
      <c r="E55" s="98"/>
      <c r="F55" s="104">
        <f>+F56+F57</f>
        <v>500</v>
      </c>
    </row>
    <row r="56" spans="4:6" ht="12.75">
      <c r="D56" s="95"/>
      <c r="E56" s="98" t="s">
        <v>116</v>
      </c>
      <c r="F56" s="78">
        <v>500</v>
      </c>
    </row>
    <row r="57" spans="4:6" ht="12.75">
      <c r="D57" s="95"/>
      <c r="E57" s="98" t="s">
        <v>117</v>
      </c>
      <c r="F57" s="78">
        <v>0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1317.44</v>
      </c>
    </row>
    <row r="60" spans="2:6" ht="12.75">
      <c r="B60" s="69"/>
      <c r="C60" s="95"/>
      <c r="D60" s="98" t="s">
        <v>119</v>
      </c>
      <c r="E60" s="98"/>
      <c r="F60" s="78">
        <v>753.12</v>
      </c>
    </row>
    <row r="61" spans="2:6" ht="12.75">
      <c r="B61" s="69"/>
      <c r="C61" s="95"/>
      <c r="D61" s="98" t="s">
        <v>120</v>
      </c>
      <c r="E61" s="98"/>
      <c r="F61" s="78">
        <v>564.32</v>
      </c>
    </row>
    <row r="62" spans="2:6" ht="12.75">
      <c r="B62" s="69"/>
      <c r="C62" s="95"/>
      <c r="D62" s="98" t="s">
        <v>123</v>
      </c>
      <c r="E62" s="98"/>
      <c r="F62" s="78">
        <v>0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+F65+F66+F67+F68+F69+F70+F71+F72+F73+F74+F75+F76+F77+F78+F79+F80+F81+F82+F83+F84+F85+F86+F87+F88+F89+F91+F90+F92+F93+F94</f>
        <v>3094.64</v>
      </c>
    </row>
    <row r="65" spans="3:6" ht="12.75">
      <c r="C65" s="95"/>
      <c r="D65" s="98" t="s">
        <v>125</v>
      </c>
      <c r="E65" s="98"/>
      <c r="F65" s="78">
        <v>205.28</v>
      </c>
    </row>
    <row r="66" spans="3:6" ht="12.75">
      <c r="C66" s="95"/>
      <c r="D66" s="98" t="s">
        <v>77</v>
      </c>
      <c r="E66" s="98"/>
      <c r="F66" s="78">
        <v>107.39</v>
      </c>
    </row>
    <row r="67" spans="3:6" ht="12.75">
      <c r="C67" s="95"/>
      <c r="D67" s="98" t="s">
        <v>78</v>
      </c>
      <c r="E67" s="98"/>
      <c r="F67" s="78">
        <v>0</v>
      </c>
    </row>
    <row r="68" spans="3:6" ht="12.75">
      <c r="C68" s="95"/>
      <c r="D68" s="98" t="s">
        <v>258</v>
      </c>
      <c r="E68" s="98"/>
      <c r="F68" s="78">
        <v>0</v>
      </c>
    </row>
    <row r="69" spans="3:6" ht="12.75">
      <c r="C69" s="95"/>
      <c r="D69" s="98" t="s">
        <v>104</v>
      </c>
      <c r="E69" s="98"/>
      <c r="F69" s="78">
        <v>0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165.7</v>
      </c>
    </row>
    <row r="75" spans="3:6" ht="12.75">
      <c r="C75" s="95"/>
      <c r="D75" s="98" t="s">
        <v>128</v>
      </c>
      <c r="E75" s="98"/>
      <c r="F75" s="78">
        <v>0</v>
      </c>
    </row>
    <row r="76" spans="3:6" ht="12.75">
      <c r="C76" s="95"/>
      <c r="D76" s="98" t="s">
        <v>316</v>
      </c>
      <c r="E76" s="98"/>
      <c r="F76" s="78">
        <v>39.68</v>
      </c>
    </row>
    <row r="77" spans="3:6" ht="12.75">
      <c r="C77" s="95"/>
      <c r="D77" s="98" t="s">
        <v>272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132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0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91.8</v>
      </c>
    </row>
    <row r="83" spans="3:6" ht="12.75">
      <c r="C83" s="95"/>
      <c r="D83" s="98" t="s">
        <v>259</v>
      </c>
      <c r="E83" s="98"/>
      <c r="F83" s="78">
        <v>98.25</v>
      </c>
    </row>
    <row r="84" spans="3:6" ht="12.75">
      <c r="C84" s="95"/>
      <c r="D84" s="98" t="s">
        <v>134</v>
      </c>
      <c r="E84" s="98"/>
      <c r="F84" s="1">
        <v>79.97</v>
      </c>
    </row>
    <row r="85" spans="3:6" ht="12.75">
      <c r="C85" s="95"/>
      <c r="D85" s="98" t="s">
        <v>317</v>
      </c>
      <c r="E85" s="98"/>
      <c r="F85" s="1">
        <v>150.76</v>
      </c>
    </row>
    <row r="86" spans="3:6" ht="12.75">
      <c r="C86" s="95"/>
      <c r="D86" s="98" t="s">
        <v>269</v>
      </c>
      <c r="E86" s="98"/>
      <c r="F86" s="1">
        <v>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226</v>
      </c>
      <c r="E88" s="98"/>
      <c r="F88" s="1">
        <v>924.39</v>
      </c>
    </row>
    <row r="89" spans="3:6" ht="12.75">
      <c r="C89" s="95"/>
      <c r="D89" s="98" t="s">
        <v>167</v>
      </c>
      <c r="E89" s="98"/>
      <c r="F89" s="1">
        <v>0</v>
      </c>
    </row>
    <row r="90" spans="3:6" ht="12.75">
      <c r="C90" s="95"/>
      <c r="D90" s="98" t="s">
        <v>332</v>
      </c>
      <c r="E90" s="98"/>
      <c r="F90" s="1">
        <v>0</v>
      </c>
    </row>
    <row r="91" spans="3:6" ht="12.75">
      <c r="C91" s="95"/>
      <c r="D91" s="98" t="s">
        <v>221</v>
      </c>
      <c r="E91" s="98"/>
      <c r="F91" s="1">
        <v>114.5</v>
      </c>
    </row>
    <row r="92" spans="3:6" ht="12.75">
      <c r="C92" s="95"/>
      <c r="D92" s="98" t="s">
        <v>135</v>
      </c>
      <c r="E92" s="98"/>
      <c r="F92" s="1">
        <v>848.37</v>
      </c>
    </row>
    <row r="93" spans="3:6" ht="12.75">
      <c r="C93" s="95"/>
      <c r="D93" s="98" t="s">
        <v>136</v>
      </c>
      <c r="E93" s="98"/>
      <c r="F93" s="1">
        <v>0</v>
      </c>
    </row>
    <row r="94" spans="3:6" ht="12.75">
      <c r="C94" s="95"/>
      <c r="D94" s="98" t="s">
        <v>137</v>
      </c>
      <c r="E94" s="98"/>
      <c r="F94" s="1">
        <v>136.55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+F97+F98+F99+F100+F101</f>
        <v>798.29</v>
      </c>
    </row>
    <row r="97" spans="3:6" ht="12.75">
      <c r="C97" s="95"/>
      <c r="D97" s="98" t="s">
        <v>139</v>
      </c>
      <c r="E97" s="98"/>
      <c r="F97" s="1">
        <v>54.19</v>
      </c>
    </row>
    <row r="98" spans="3:6" ht="12.75">
      <c r="C98" s="95"/>
      <c r="D98" s="98" t="s">
        <v>277</v>
      </c>
      <c r="E98" s="98"/>
      <c r="F98" s="1">
        <v>0</v>
      </c>
    </row>
    <row r="99" spans="3:6" ht="12.75">
      <c r="C99" s="95"/>
      <c r="D99" s="98" t="s">
        <v>85</v>
      </c>
      <c r="E99" s="98"/>
      <c r="F99" s="1">
        <v>114.1</v>
      </c>
    </row>
    <row r="100" spans="3:6" ht="12.75">
      <c r="C100" s="95"/>
      <c r="D100" s="98" t="s">
        <v>140</v>
      </c>
      <c r="E100" s="98"/>
      <c r="F100" s="1">
        <v>630</v>
      </c>
    </row>
    <row r="101" spans="4:6" ht="12.75">
      <c r="D101" s="97" t="s">
        <v>165</v>
      </c>
      <c r="E101" s="98"/>
      <c r="F101" s="1">
        <v>0</v>
      </c>
    </row>
    <row r="102" spans="4:6" ht="12.75">
      <c r="D102" s="97"/>
      <c r="E102" s="98"/>
      <c r="F102" s="1"/>
    </row>
    <row r="103" spans="3:6" ht="12.75">
      <c r="C103" s="95" t="s">
        <v>141</v>
      </c>
      <c r="D103" s="87"/>
      <c r="E103" s="90"/>
      <c r="F103" s="104">
        <f>+F111+F104</f>
        <v>1089.9</v>
      </c>
    </row>
    <row r="104" spans="4:6" ht="12.75">
      <c r="D104" s="95" t="s">
        <v>207</v>
      </c>
      <c r="E104" s="90"/>
      <c r="F104" s="104">
        <f>+F105+F106+F107+F108+F109+F110</f>
        <v>0</v>
      </c>
    </row>
    <row r="105" spans="4:6" ht="12.75">
      <c r="D105" s="95"/>
      <c r="E105" s="94" t="s">
        <v>77</v>
      </c>
      <c r="F105" s="107">
        <v>0</v>
      </c>
    </row>
    <row r="106" spans="4:6" ht="12.75">
      <c r="D106" s="95"/>
      <c r="E106" s="94" t="s">
        <v>234</v>
      </c>
      <c r="F106" s="107">
        <v>0</v>
      </c>
    </row>
    <row r="107" spans="4:6" ht="12.75">
      <c r="D107" s="87"/>
      <c r="E107" s="97" t="s">
        <v>235</v>
      </c>
      <c r="F107" s="83">
        <v>0</v>
      </c>
    </row>
    <row r="108" spans="4:6" ht="12.75">
      <c r="D108" s="87"/>
      <c r="E108" s="97" t="s">
        <v>236</v>
      </c>
      <c r="F108" s="83">
        <v>0</v>
      </c>
    </row>
    <row r="109" spans="4:6" ht="12.75">
      <c r="D109" s="87"/>
      <c r="E109" s="98" t="s">
        <v>237</v>
      </c>
      <c r="F109" s="78">
        <v>0</v>
      </c>
    </row>
    <row r="110" spans="4:6" ht="12.75">
      <c r="D110" s="87"/>
      <c r="E110" s="98" t="s">
        <v>156</v>
      </c>
      <c r="F110" s="78">
        <v>0</v>
      </c>
    </row>
    <row r="111" spans="4:6" ht="12.75">
      <c r="D111" s="108" t="s">
        <v>278</v>
      </c>
      <c r="E111" s="98"/>
      <c r="F111" s="104">
        <f>+F112+F113+F114</f>
        <v>1089.9</v>
      </c>
    </row>
    <row r="112" spans="4:6" ht="12.75">
      <c r="D112" s="87"/>
      <c r="E112" s="98" t="s">
        <v>235</v>
      </c>
      <c r="F112" s="78">
        <v>220</v>
      </c>
    </row>
    <row r="113" spans="4:6" ht="12.75">
      <c r="D113" s="106" t="s">
        <v>318</v>
      </c>
      <c r="E113" s="98" t="s">
        <v>236</v>
      </c>
      <c r="F113" s="78">
        <v>165</v>
      </c>
    </row>
    <row r="114" spans="4:6" ht="12.75">
      <c r="D114" s="87"/>
      <c r="E114" s="98" t="s">
        <v>237</v>
      </c>
      <c r="F114" s="78">
        <v>704.9</v>
      </c>
    </row>
    <row r="115" spans="4:6" ht="12.75">
      <c r="D115" s="87"/>
      <c r="E115" s="98"/>
      <c r="F115" s="78"/>
    </row>
    <row r="116" spans="3:6" ht="12.75">
      <c r="C116" s="95" t="s">
        <v>144</v>
      </c>
      <c r="D116" s="95"/>
      <c r="E116" s="90"/>
      <c r="F116" s="104">
        <f>+F117+F119+F120+F121+F122+F118</f>
        <v>6389.119999999999</v>
      </c>
    </row>
    <row r="117" spans="4:6" ht="12.75">
      <c r="D117" s="97" t="s">
        <v>148</v>
      </c>
      <c r="E117" s="97"/>
      <c r="F117" s="83">
        <v>4768.4</v>
      </c>
    </row>
    <row r="118" spans="4:6" ht="12.75">
      <c r="D118" s="97" t="s">
        <v>150</v>
      </c>
      <c r="E118" s="97"/>
      <c r="F118" s="83">
        <v>259.25</v>
      </c>
    </row>
    <row r="119" spans="4:6" ht="12.75">
      <c r="D119" s="97" t="s">
        <v>149</v>
      </c>
      <c r="E119" s="97"/>
      <c r="F119" s="83">
        <v>178.91</v>
      </c>
    </row>
    <row r="120" spans="4:6" ht="12.75">
      <c r="D120" s="97" t="s">
        <v>273</v>
      </c>
      <c r="E120" s="97"/>
      <c r="F120" s="83">
        <v>0</v>
      </c>
    </row>
    <row r="121" spans="4:6" ht="12.75">
      <c r="D121" s="97" t="s">
        <v>159</v>
      </c>
      <c r="E121" s="97"/>
      <c r="F121" s="83">
        <v>1182.56</v>
      </c>
    </row>
    <row r="122" spans="4:6" ht="12.75">
      <c r="D122" s="97" t="s">
        <v>264</v>
      </c>
      <c r="E122" s="97"/>
      <c r="F122" s="83">
        <v>0</v>
      </c>
    </row>
    <row r="123" spans="4:6" ht="12.75">
      <c r="D123" s="87"/>
      <c r="E123" s="98"/>
      <c r="F123" s="78"/>
    </row>
    <row r="124" spans="3:6" ht="12.75">
      <c r="C124" s="95" t="s">
        <v>145</v>
      </c>
      <c r="D124" s="87"/>
      <c r="E124" s="98"/>
      <c r="F124" s="104">
        <f>+F125+F129+F137+F133</f>
        <v>354.2</v>
      </c>
    </row>
    <row r="125" spans="4:6" ht="12.75">
      <c r="D125" s="95" t="s">
        <v>300</v>
      </c>
      <c r="E125" s="90"/>
      <c r="F125" s="104">
        <f>+F126+F128+F127</f>
        <v>0</v>
      </c>
    </row>
    <row r="126" spans="4:6" ht="12.75">
      <c r="D126" s="87"/>
      <c r="E126" s="97" t="s">
        <v>142</v>
      </c>
      <c r="F126" s="83">
        <v>0</v>
      </c>
    </row>
    <row r="127" spans="4:6" ht="12.75">
      <c r="D127" s="87"/>
      <c r="E127" s="97" t="s">
        <v>158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108" t="s">
        <v>187</v>
      </c>
      <c r="E129" s="98"/>
      <c r="F129" s="104">
        <f>+F130+F131+F132</f>
        <v>0</v>
      </c>
    </row>
    <row r="130" spans="4:6" ht="12.75">
      <c r="D130" s="108"/>
      <c r="E130" s="98" t="s">
        <v>142</v>
      </c>
      <c r="F130" s="78">
        <v>0</v>
      </c>
    </row>
    <row r="131" spans="4:6" ht="12.75">
      <c r="D131" s="108"/>
      <c r="E131" s="98" t="s">
        <v>158</v>
      </c>
      <c r="F131" s="78">
        <v>0</v>
      </c>
    </row>
    <row r="132" spans="4:6" ht="12.75">
      <c r="D132" s="108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+F134+F135+F136</f>
        <v>354.2</v>
      </c>
    </row>
    <row r="134" spans="4:6" ht="12.75">
      <c r="D134" s="108"/>
      <c r="E134" s="98" t="s">
        <v>142</v>
      </c>
      <c r="F134" s="78">
        <v>110</v>
      </c>
    </row>
    <row r="135" spans="4:6" ht="12.75">
      <c r="D135" s="108"/>
      <c r="E135" s="98" t="s">
        <v>158</v>
      </c>
      <c r="F135" s="78">
        <v>189.2</v>
      </c>
    </row>
    <row r="136" spans="4:6" ht="12.75">
      <c r="D136" s="108"/>
      <c r="E136" s="98" t="s">
        <v>143</v>
      </c>
      <c r="F136" s="78">
        <v>55</v>
      </c>
    </row>
    <row r="137" spans="4:6" ht="12.75">
      <c r="D137" s="108" t="s">
        <v>287</v>
      </c>
      <c r="E137" s="98"/>
      <c r="F137" s="104">
        <f>+F138+F140+F139</f>
        <v>0</v>
      </c>
    </row>
    <row r="138" spans="4:6" ht="12.75">
      <c r="D138" s="108"/>
      <c r="E138" s="98" t="s">
        <v>142</v>
      </c>
      <c r="F138" s="78">
        <v>0</v>
      </c>
    </row>
    <row r="139" spans="4:6" ht="12.75">
      <c r="D139" s="108"/>
      <c r="E139" s="98" t="s">
        <v>158</v>
      </c>
      <c r="F139" s="78">
        <v>0</v>
      </c>
    </row>
    <row r="140" spans="4:6" ht="12.75">
      <c r="D140" s="108"/>
      <c r="E140" s="98" t="s">
        <v>143</v>
      </c>
      <c r="F140" s="78">
        <v>0</v>
      </c>
    </row>
    <row r="141" spans="4:6" ht="10.5" customHeight="1">
      <c r="D141" s="87"/>
      <c r="E141" s="98"/>
      <c r="F141" s="78"/>
    </row>
    <row r="142" spans="2:6" ht="12.75">
      <c r="B142" s="43" t="s">
        <v>96</v>
      </c>
      <c r="D142" s="95"/>
      <c r="E142" s="98"/>
      <c r="F142" s="103">
        <f>+F12-F37</f>
        <v>6445.119999999999</v>
      </c>
    </row>
    <row r="143" spans="2:6" ht="12.75">
      <c r="B143" s="43"/>
      <c r="D143" s="95"/>
      <c r="E143" s="98"/>
      <c r="F143" s="103"/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315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308</v>
      </c>
      <c r="C147" s="11"/>
      <c r="D147" s="95"/>
      <c r="E147" s="98"/>
      <c r="F147" s="57"/>
      <c r="G147" s="57"/>
    </row>
    <row r="148" spans="1:7" ht="12.75">
      <c r="A148" s="41"/>
      <c r="B148" s="41" t="s">
        <v>309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7" ht="12.75" hidden="1"/>
  </sheetData>
  <printOptions/>
  <pageMargins left="0.75" right="0.75" top="1" bottom="1" header="0.492125985" footer="0.49212598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170"/>
  <sheetViews>
    <sheetView showGridLines="0" tabSelected="1" workbookViewId="0" topLeftCell="A127">
      <selection activeCell="B2" sqref="B2:G14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392</v>
      </c>
      <c r="C3" s="8"/>
      <c r="D3" s="8"/>
      <c r="E3" s="8"/>
      <c r="F3" s="8"/>
      <c r="G3" s="64"/>
    </row>
    <row r="4" spans="2:7" ht="12.75">
      <c r="B4" s="92" t="s">
        <v>360</v>
      </c>
      <c r="C4" s="39"/>
      <c r="D4" s="39"/>
      <c r="E4" s="39"/>
      <c r="F4" s="39"/>
      <c r="G4" s="65"/>
    </row>
    <row r="5" spans="2:7" ht="15.75">
      <c r="B5" s="92" t="s">
        <v>338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9" ht="12" customHeight="1"/>
    <row r="10" spans="2:7" ht="13.5" customHeight="1">
      <c r="B10" s="137"/>
      <c r="C10" s="135"/>
      <c r="D10" s="136"/>
      <c r="E10" s="136" t="s">
        <v>402</v>
      </c>
      <c r="F10" s="137"/>
      <c r="G10" s="70"/>
    </row>
    <row r="11" spans="4:5" ht="12.75" customHeight="1">
      <c r="D11" s="87"/>
      <c r="E11" s="87"/>
    </row>
    <row r="12" spans="2:6" ht="12.75">
      <c r="B12" s="43" t="s">
        <v>69</v>
      </c>
      <c r="D12" s="87"/>
      <c r="E12" s="110"/>
      <c r="F12" s="99">
        <f>+F14+F17+F22+F25</f>
        <v>77849.32</v>
      </c>
    </row>
    <row r="13" spans="2:6" ht="12" customHeight="1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65617.46</v>
      </c>
    </row>
    <row r="15" spans="4:6" ht="12.75">
      <c r="D15" s="84" t="s">
        <v>324</v>
      </c>
      <c r="E15" s="90"/>
      <c r="F15" s="83">
        <v>65617.46</v>
      </c>
    </row>
    <row r="16" spans="4:6" ht="5.25" customHeight="1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SUM(F18:F20)</f>
        <v>5631.86</v>
      </c>
    </row>
    <row r="18" spans="3:6" ht="12.75">
      <c r="C18"/>
      <c r="D18" s="84" t="s">
        <v>321</v>
      </c>
      <c r="E18" s="89"/>
      <c r="F18" s="1">
        <v>3294.31</v>
      </c>
    </row>
    <row r="19" spans="3:6" ht="12.75">
      <c r="C19"/>
      <c r="D19" s="84" t="s">
        <v>325</v>
      </c>
      <c r="E19" s="89"/>
      <c r="F19" s="1">
        <v>500</v>
      </c>
    </row>
    <row r="20" spans="3:6" ht="12.75">
      <c r="C20"/>
      <c r="D20" s="84" t="s">
        <v>385</v>
      </c>
      <c r="E20" s="89"/>
      <c r="F20" s="1">
        <v>1837.55</v>
      </c>
    </row>
    <row r="21" spans="3:6" ht="12.75">
      <c r="C21"/>
      <c r="E21" s="89"/>
      <c r="F21" s="1"/>
    </row>
    <row r="22" spans="3:6" ht="12.75">
      <c r="C22" s="95" t="s">
        <v>376</v>
      </c>
      <c r="E22" s="89"/>
      <c r="F22" s="104">
        <f>+F23</f>
        <v>0</v>
      </c>
    </row>
    <row r="23" spans="3:6" ht="12.75">
      <c r="C23"/>
      <c r="D23" s="84" t="s">
        <v>377</v>
      </c>
      <c r="E23" s="89"/>
      <c r="F23" s="1">
        <v>0</v>
      </c>
    </row>
    <row r="24" spans="3:6" ht="12.75">
      <c r="C24"/>
      <c r="E24" s="89"/>
      <c r="F24" s="1"/>
    </row>
    <row r="25" spans="3:8" ht="12.75">
      <c r="C25" s="96" t="s">
        <v>103</v>
      </c>
      <c r="E25" s="89"/>
      <c r="F25" s="103">
        <f>SUM(F26:F29)</f>
        <v>6600</v>
      </c>
      <c r="H25" s="1"/>
    </row>
    <row r="26" spans="3:6" ht="12.75">
      <c r="C26"/>
      <c r="D26" s="84" t="s">
        <v>327</v>
      </c>
      <c r="E26" s="89"/>
      <c r="F26" s="1">
        <v>0</v>
      </c>
    </row>
    <row r="27" spans="3:6" ht="12.75">
      <c r="C27"/>
      <c r="D27" s="84" t="s">
        <v>389</v>
      </c>
      <c r="E27" s="89"/>
      <c r="F27" s="1">
        <v>0</v>
      </c>
    </row>
    <row r="28" spans="3:6" ht="12.75">
      <c r="C28"/>
      <c r="D28" s="84" t="s">
        <v>367</v>
      </c>
      <c r="E28" s="89"/>
      <c r="F28" s="1">
        <v>6600</v>
      </c>
    </row>
    <row r="29" spans="3:6" ht="12.75">
      <c r="C29"/>
      <c r="D29" s="84" t="s">
        <v>374</v>
      </c>
      <c r="E29" s="89"/>
      <c r="F29" s="1">
        <v>0</v>
      </c>
    </row>
    <row r="30" spans="3:6" ht="12.75">
      <c r="C30"/>
      <c r="E30" s="89"/>
      <c r="F30" s="1"/>
    </row>
    <row r="31" spans="3:6" ht="6" customHeight="1">
      <c r="C31"/>
      <c r="E31" s="89"/>
      <c r="F31" s="1"/>
    </row>
    <row r="32" spans="2:6" ht="12.75">
      <c r="B32" s="43" t="s">
        <v>76</v>
      </c>
      <c r="D32" s="87"/>
      <c r="E32" s="90"/>
      <c r="F32" s="105">
        <f>F34+F58+F63+F68+F106+F124+F131+F98+H135+F118+F112</f>
        <v>75982.23999999999</v>
      </c>
    </row>
    <row r="33" spans="4:6" ht="6.75" customHeight="1">
      <c r="D33" s="87"/>
      <c r="E33" s="90"/>
      <c r="F33" s="78"/>
    </row>
    <row r="34" spans="3:6" ht="12.75">
      <c r="C34" s="95" t="s">
        <v>107</v>
      </c>
      <c r="D34" s="87"/>
      <c r="E34" s="90"/>
      <c r="F34" s="104">
        <f>+F35+F50+F54</f>
        <v>26805.7</v>
      </c>
    </row>
    <row r="35" spans="4:6" ht="12.75">
      <c r="D35" s="95" t="s">
        <v>108</v>
      </c>
      <c r="E35" s="90"/>
      <c r="F35" s="104">
        <f>SUM(F36:F48)</f>
        <v>14212.43</v>
      </c>
    </row>
    <row r="36" spans="4:6" ht="12.75">
      <c r="D36" s="95"/>
      <c r="E36" s="94" t="s">
        <v>369</v>
      </c>
      <c r="F36" s="107">
        <v>0</v>
      </c>
    </row>
    <row r="37" spans="4:6" ht="12.75">
      <c r="D37" s="87"/>
      <c r="E37" s="97" t="s">
        <v>362</v>
      </c>
      <c r="F37" s="83">
        <v>1515.68</v>
      </c>
    </row>
    <row r="38" spans="4:6" ht="12.75">
      <c r="D38" s="87"/>
      <c r="E38" s="97" t="s">
        <v>361</v>
      </c>
      <c r="F38" s="83">
        <v>427.5</v>
      </c>
    </row>
    <row r="39" spans="4:6" ht="12.75">
      <c r="D39" s="87"/>
      <c r="E39" s="97" t="s">
        <v>386</v>
      </c>
      <c r="F39" s="83">
        <v>0</v>
      </c>
    </row>
    <row r="40" spans="4:6" ht="12.75">
      <c r="D40" s="87"/>
      <c r="E40" s="97" t="s">
        <v>394</v>
      </c>
      <c r="F40" s="83">
        <v>0</v>
      </c>
    </row>
    <row r="41" spans="4:6" ht="12.75">
      <c r="D41" s="87"/>
      <c r="E41" s="98" t="s">
        <v>366</v>
      </c>
      <c r="F41" s="78">
        <v>0</v>
      </c>
    </row>
    <row r="42" spans="4:6" ht="12.75">
      <c r="D42" s="87"/>
      <c r="E42" s="98" t="s">
        <v>244</v>
      </c>
      <c r="F42" s="83">
        <v>1765</v>
      </c>
    </row>
    <row r="43" spans="4:6" ht="12.75">
      <c r="D43" s="87"/>
      <c r="E43" s="98" t="s">
        <v>363</v>
      </c>
      <c r="F43" s="78">
        <v>1767.5</v>
      </c>
    </row>
    <row r="44" spans="4:6" ht="12.75">
      <c r="D44" s="87"/>
      <c r="E44" s="98" t="s">
        <v>245</v>
      </c>
      <c r="F44" s="78">
        <v>116.03</v>
      </c>
    </row>
    <row r="45" spans="4:6" ht="12.75">
      <c r="D45" s="87"/>
      <c r="E45" s="98" t="s">
        <v>246</v>
      </c>
      <c r="F45" s="78">
        <v>0</v>
      </c>
    </row>
    <row r="46" spans="4:6" ht="12.75">
      <c r="D46" s="87"/>
      <c r="E46" s="98" t="s">
        <v>247</v>
      </c>
      <c r="F46" s="83">
        <v>8321.24</v>
      </c>
    </row>
    <row r="47" spans="4:6" ht="12.75">
      <c r="D47" s="87"/>
      <c r="E47" s="98" t="s">
        <v>373</v>
      </c>
      <c r="F47" s="83">
        <v>0</v>
      </c>
    </row>
    <row r="48" spans="4:6" ht="12.75">
      <c r="D48" s="87"/>
      <c r="E48" s="98" t="s">
        <v>248</v>
      </c>
      <c r="F48" s="78">
        <v>299.48</v>
      </c>
    </row>
    <row r="49" spans="4:6" ht="12.75">
      <c r="D49" s="87"/>
      <c r="E49" s="98"/>
      <c r="F49" s="78"/>
    </row>
    <row r="50" spans="4:6" ht="12.75">
      <c r="D50" s="95" t="s">
        <v>112</v>
      </c>
      <c r="E50" s="90"/>
      <c r="F50" s="104">
        <f>+F51+F52</f>
        <v>8024.389999999999</v>
      </c>
    </row>
    <row r="51" spans="4:6" ht="12.75">
      <c r="D51" s="95"/>
      <c r="E51" s="98" t="s">
        <v>113</v>
      </c>
      <c r="F51" s="78">
        <v>928.19</v>
      </c>
    </row>
    <row r="52" spans="4:6" ht="12.75">
      <c r="D52" s="95"/>
      <c r="E52" s="98" t="s">
        <v>114</v>
      </c>
      <c r="F52" s="78">
        <v>7096.2</v>
      </c>
    </row>
    <row r="53" spans="4:6" ht="12.75">
      <c r="D53" s="95"/>
      <c r="E53" s="98"/>
      <c r="F53" s="78"/>
    </row>
    <row r="54" spans="4:6" ht="12.75">
      <c r="D54" s="95" t="s">
        <v>115</v>
      </c>
      <c r="E54" s="98"/>
      <c r="F54" s="104">
        <f>+F55+F56</f>
        <v>4568.88</v>
      </c>
    </row>
    <row r="55" spans="4:6" ht="12.75">
      <c r="D55" s="95"/>
      <c r="E55" s="98" t="s">
        <v>116</v>
      </c>
      <c r="F55" s="78">
        <v>2053</v>
      </c>
    </row>
    <row r="56" spans="4:6" ht="12.75">
      <c r="D56" s="95"/>
      <c r="E56" s="98" t="s">
        <v>117</v>
      </c>
      <c r="F56" s="78">
        <v>2515.88</v>
      </c>
    </row>
    <row r="57" spans="4:6" ht="12.75">
      <c r="D57" s="95"/>
      <c r="E57" s="98"/>
      <c r="F57" s="78"/>
    </row>
    <row r="58" spans="3:6" ht="12.75">
      <c r="C58" s="95" t="s">
        <v>381</v>
      </c>
      <c r="D58" s="98"/>
      <c r="E58" s="98"/>
      <c r="F58" s="104">
        <f>SUM(F59:F61)</f>
        <v>0</v>
      </c>
    </row>
    <row r="59" spans="3:6" ht="12.75">
      <c r="C59" s="95"/>
      <c r="D59" s="98" t="s">
        <v>382</v>
      </c>
      <c r="E59" s="98"/>
      <c r="F59" s="78">
        <v>0</v>
      </c>
    </row>
    <row r="60" spans="3:6" ht="12.75">
      <c r="C60" s="95"/>
      <c r="D60" s="98" t="s">
        <v>383</v>
      </c>
      <c r="E60" s="98"/>
      <c r="F60" s="78">
        <v>0</v>
      </c>
    </row>
    <row r="61" spans="3:6" ht="12.75">
      <c r="C61" s="95"/>
      <c r="D61" s="98" t="s">
        <v>396</v>
      </c>
      <c r="E61" s="98"/>
      <c r="F61" s="78">
        <v>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46">
        <f>SUM(F64:F66)</f>
        <v>800.31</v>
      </c>
    </row>
    <row r="64" spans="2:6" ht="12.75">
      <c r="B64" s="69"/>
      <c r="C64" s="95"/>
      <c r="D64" s="98" t="s">
        <v>119</v>
      </c>
      <c r="E64" s="98"/>
      <c r="F64" s="83">
        <v>800.31</v>
      </c>
    </row>
    <row r="65" spans="2:6" ht="12.75">
      <c r="B65" s="69"/>
      <c r="C65" s="95"/>
      <c r="D65" s="98" t="s">
        <v>370</v>
      </c>
      <c r="E65" s="98"/>
      <c r="F65" s="78">
        <v>0</v>
      </c>
    </row>
    <row r="66" spans="2:6" ht="12.75">
      <c r="B66" s="69"/>
      <c r="C66" s="95"/>
      <c r="D66" s="98" t="s">
        <v>399</v>
      </c>
      <c r="E66" s="98"/>
      <c r="F66" s="78">
        <v>0</v>
      </c>
    </row>
    <row r="67" spans="2:6" ht="12.75">
      <c r="B67" s="69"/>
      <c r="C67" s="95"/>
      <c r="D67" s="98"/>
      <c r="E67" s="98"/>
      <c r="F67" s="78"/>
    </row>
    <row r="68" spans="3:6" ht="12.75">
      <c r="C68" s="95" t="s">
        <v>124</v>
      </c>
      <c r="D68" s="98"/>
      <c r="E68" s="98"/>
      <c r="F68" s="103">
        <f>SUM(F69:F93)</f>
        <v>28944.170000000006</v>
      </c>
    </row>
    <row r="69" spans="3:6" ht="12.75">
      <c r="C69" s="95"/>
      <c r="D69" s="98" t="s">
        <v>77</v>
      </c>
      <c r="E69" s="98"/>
      <c r="F69" s="78">
        <v>0</v>
      </c>
    </row>
    <row r="70" spans="3:6" ht="12.75">
      <c r="C70" s="95"/>
      <c r="D70" s="98" t="s">
        <v>191</v>
      </c>
      <c r="E70" s="98"/>
      <c r="F70" s="78">
        <v>0</v>
      </c>
    </row>
    <row r="71" spans="3:6" ht="12.75">
      <c r="C71" s="95"/>
      <c r="D71" s="98" t="s">
        <v>81</v>
      </c>
      <c r="E71" s="98"/>
      <c r="F71" s="78">
        <v>0</v>
      </c>
    </row>
    <row r="72" spans="3:6" ht="12.75">
      <c r="C72" s="95"/>
      <c r="D72" s="98" t="s">
        <v>388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290</v>
      </c>
    </row>
    <row r="74" spans="3:6" ht="12.75">
      <c r="C74" s="95"/>
      <c r="D74" s="98" t="s">
        <v>129</v>
      </c>
      <c r="E74" s="98"/>
      <c r="F74" s="78">
        <v>146.5</v>
      </c>
    </row>
    <row r="75" spans="3:6" ht="12.75">
      <c r="C75" s="95"/>
      <c r="D75" s="98" t="s">
        <v>128</v>
      </c>
      <c r="E75" s="98"/>
      <c r="F75" s="78">
        <v>22746</v>
      </c>
    </row>
    <row r="76" spans="3:6" ht="12.75">
      <c r="C76" s="95"/>
      <c r="D76" s="98" t="s">
        <v>368</v>
      </c>
      <c r="E76" s="98"/>
      <c r="F76" s="78">
        <v>501.49</v>
      </c>
    </row>
    <row r="77" spans="3:6" ht="12.75">
      <c r="C77" s="95"/>
      <c r="D77" s="98" t="s">
        <v>380</v>
      </c>
      <c r="E77" s="98"/>
      <c r="F77" s="78">
        <v>0</v>
      </c>
    </row>
    <row r="78" spans="3:6" ht="12.75">
      <c r="C78" s="95"/>
      <c r="D78" s="98" t="s">
        <v>375</v>
      </c>
      <c r="E78" s="98"/>
      <c r="F78" s="78">
        <v>400</v>
      </c>
    </row>
    <row r="79" spans="3:6" ht="12.75">
      <c r="C79" s="95"/>
      <c r="D79" s="98" t="s">
        <v>130</v>
      </c>
      <c r="E79" s="98"/>
      <c r="F79" s="78">
        <v>6</v>
      </c>
    </row>
    <row r="80" spans="3:6" ht="12.75">
      <c r="C80" s="95"/>
      <c r="D80" s="98" t="s">
        <v>387</v>
      </c>
      <c r="E80" s="98"/>
      <c r="F80" s="78">
        <v>615</v>
      </c>
    </row>
    <row r="81" spans="3:6" ht="12.75">
      <c r="C81" s="95"/>
      <c r="D81" s="98" t="s">
        <v>132</v>
      </c>
      <c r="E81" s="98"/>
      <c r="F81" s="78">
        <v>896.38</v>
      </c>
    </row>
    <row r="82" spans="3:6" ht="12.75">
      <c r="C82" s="95"/>
      <c r="D82" s="98" t="s">
        <v>133</v>
      </c>
      <c r="E82" s="98"/>
      <c r="F82" s="78">
        <v>59.9</v>
      </c>
    </row>
    <row r="83" spans="3:6" ht="12.75">
      <c r="C83" s="95"/>
      <c r="D83" s="98" t="s">
        <v>371</v>
      </c>
      <c r="E83" s="127"/>
      <c r="F83" s="78">
        <v>0</v>
      </c>
    </row>
    <row r="84" spans="3:6" ht="12.75">
      <c r="C84" s="95"/>
      <c r="D84" s="98" t="s">
        <v>165</v>
      </c>
      <c r="E84" s="98"/>
      <c r="F84" s="1">
        <v>333.37</v>
      </c>
    </row>
    <row r="85" spans="3:6" ht="12.75">
      <c r="C85" s="95"/>
      <c r="D85" s="98" t="s">
        <v>226</v>
      </c>
      <c r="E85" s="98"/>
      <c r="F85" s="1">
        <v>640</v>
      </c>
    </row>
    <row r="86" spans="3:6" ht="12.75">
      <c r="C86" s="95"/>
      <c r="D86" s="98" t="s">
        <v>378</v>
      </c>
      <c r="E86" s="98"/>
      <c r="F86" s="1">
        <v>0</v>
      </c>
    </row>
    <row r="87" spans="3:6" ht="12.75">
      <c r="C87" s="95"/>
      <c r="D87" s="98" t="s">
        <v>166</v>
      </c>
      <c r="E87" s="98"/>
      <c r="F87" s="1">
        <v>0</v>
      </c>
    </row>
    <row r="88" spans="3:6" ht="12.75">
      <c r="C88" s="95"/>
      <c r="D88" s="98" t="s">
        <v>390</v>
      </c>
      <c r="E88" s="98"/>
      <c r="F88" s="1">
        <v>0</v>
      </c>
    </row>
    <row r="89" spans="3:6" ht="12.75">
      <c r="C89" s="95"/>
      <c r="D89" s="98" t="s">
        <v>365</v>
      </c>
      <c r="E89" s="98"/>
      <c r="F89" s="1">
        <v>0</v>
      </c>
    </row>
    <row r="90" spans="3:6" ht="12.75">
      <c r="C90" s="95"/>
      <c r="D90" s="98" t="s">
        <v>372</v>
      </c>
      <c r="E90" s="98"/>
      <c r="F90" s="1">
        <v>0</v>
      </c>
    </row>
    <row r="91" spans="3:6" ht="12.75">
      <c r="C91" s="95"/>
      <c r="D91" s="98" t="s">
        <v>135</v>
      </c>
      <c r="E91" s="98"/>
      <c r="F91" s="1">
        <v>1912.25</v>
      </c>
    </row>
    <row r="92" spans="3:6" ht="12.75">
      <c r="C92" s="95"/>
      <c r="D92" s="98" t="s">
        <v>136</v>
      </c>
      <c r="E92" s="98"/>
      <c r="F92" s="1">
        <v>91.7</v>
      </c>
    </row>
    <row r="93" spans="3:6" ht="12.75">
      <c r="C93" s="95"/>
      <c r="D93" s="98" t="s">
        <v>137</v>
      </c>
      <c r="E93" s="98"/>
      <c r="F93" s="1">
        <v>305.58</v>
      </c>
    </row>
    <row r="94" spans="3:6" ht="12.75">
      <c r="C94" s="95"/>
      <c r="D94" s="98"/>
      <c r="E94" s="98"/>
      <c r="F94" s="1"/>
    </row>
    <row r="95" spans="3:6" ht="12.75">
      <c r="C95" s="95" t="s">
        <v>138</v>
      </c>
      <c r="D95" s="98"/>
      <c r="E95" s="98"/>
      <c r="F95" s="103">
        <f>SUM(F96)</f>
        <v>0</v>
      </c>
    </row>
    <row r="96" spans="3:6" ht="12.75">
      <c r="C96" s="95"/>
      <c r="D96" s="98" t="s">
        <v>393</v>
      </c>
      <c r="E96" s="98"/>
      <c r="F96" s="1">
        <v>0</v>
      </c>
    </row>
    <row r="97" spans="3:6" ht="12.75">
      <c r="C97" s="95"/>
      <c r="D97" s="109"/>
      <c r="E97" s="98"/>
      <c r="F97" s="1"/>
    </row>
    <row r="98" spans="3:6" ht="12.75">
      <c r="C98" s="95" t="s">
        <v>141</v>
      </c>
      <c r="D98" s="109"/>
      <c r="E98" s="98"/>
      <c r="F98" s="104">
        <f>SUM(F99)</f>
        <v>0</v>
      </c>
    </row>
    <row r="99" spans="3:6" ht="12.75">
      <c r="C99" s="95"/>
      <c r="D99" s="127" t="s">
        <v>384</v>
      </c>
      <c r="E99" s="98"/>
      <c r="F99" s="104">
        <f>F102</f>
        <v>0</v>
      </c>
    </row>
    <row r="100" spans="3:6" ht="12.75">
      <c r="C100" s="95"/>
      <c r="D100" s="109" t="s">
        <v>395</v>
      </c>
      <c r="E100" s="98"/>
      <c r="F100" s="107">
        <v>0</v>
      </c>
    </row>
    <row r="101" spans="3:6" ht="12.75">
      <c r="C101" s="95"/>
      <c r="D101" s="109" t="s">
        <v>123</v>
      </c>
      <c r="E101" s="98"/>
      <c r="F101" s="107">
        <v>0</v>
      </c>
    </row>
    <row r="102" spans="3:6" ht="12.75">
      <c r="C102" s="95"/>
      <c r="D102" s="109" t="s">
        <v>142</v>
      </c>
      <c r="E102" s="98"/>
      <c r="F102" s="1">
        <v>0</v>
      </c>
    </row>
    <row r="103" spans="3:6" ht="12.75">
      <c r="C103" s="95"/>
      <c r="D103" s="109" t="s">
        <v>158</v>
      </c>
      <c r="E103" s="98"/>
      <c r="F103" s="1">
        <v>0</v>
      </c>
    </row>
    <row r="104" spans="3:6" ht="12.75">
      <c r="C104" s="95"/>
      <c r="D104" s="109" t="s">
        <v>156</v>
      </c>
      <c r="E104" s="98"/>
      <c r="F104" s="1"/>
    </row>
    <row r="105" spans="3:6" ht="12.75">
      <c r="C105" s="95"/>
      <c r="D105" s="109"/>
      <c r="E105" s="98"/>
      <c r="F105" s="1"/>
    </row>
    <row r="106" spans="3:6" ht="12.75">
      <c r="C106" s="95" t="s">
        <v>401</v>
      </c>
      <c r="D106" s="109"/>
      <c r="E106" s="98"/>
      <c r="F106" s="103">
        <f>SUM(F107:F110)</f>
        <v>5274.59</v>
      </c>
    </row>
    <row r="107" spans="3:6" ht="12.75">
      <c r="C107" s="95"/>
      <c r="D107" s="109" t="s">
        <v>400</v>
      </c>
      <c r="E107" s="98"/>
      <c r="F107" s="1">
        <v>670</v>
      </c>
    </row>
    <row r="108" spans="3:6" ht="12.75">
      <c r="C108" s="95"/>
      <c r="D108" s="109" t="s">
        <v>158</v>
      </c>
      <c r="E108" s="98"/>
      <c r="F108" s="1">
        <v>0</v>
      </c>
    </row>
    <row r="109" spans="3:6" ht="12.75">
      <c r="C109" s="95"/>
      <c r="D109" s="109" t="s">
        <v>143</v>
      </c>
      <c r="E109" s="98"/>
      <c r="F109" s="1">
        <v>4483.79</v>
      </c>
    </row>
    <row r="110" spans="3:6" ht="12.75">
      <c r="C110" s="95"/>
      <c r="D110" s="109" t="s">
        <v>123</v>
      </c>
      <c r="E110" s="98"/>
      <c r="F110" s="1">
        <v>120.8</v>
      </c>
    </row>
    <row r="111" spans="3:6" ht="12.75">
      <c r="C111" s="95"/>
      <c r="D111" s="109"/>
      <c r="E111" s="98"/>
      <c r="F111" s="1"/>
    </row>
    <row r="112" spans="3:6" ht="12.75">
      <c r="C112" s="95" t="s">
        <v>398</v>
      </c>
      <c r="D112" s="109"/>
      <c r="E112" s="98"/>
      <c r="F112" s="103">
        <f>SUM(F113:F116)</f>
        <v>88.68</v>
      </c>
    </row>
    <row r="113" spans="3:6" ht="12.75">
      <c r="C113" s="95"/>
      <c r="D113" s="109" t="s">
        <v>142</v>
      </c>
      <c r="E113" s="98"/>
      <c r="F113" s="1">
        <v>0</v>
      </c>
    </row>
    <row r="114" spans="3:6" ht="12.75">
      <c r="C114" s="95"/>
      <c r="D114" s="109" t="s">
        <v>158</v>
      </c>
      <c r="E114" s="98"/>
      <c r="F114" s="1">
        <v>0</v>
      </c>
    </row>
    <row r="115" spans="3:6" ht="12.75">
      <c r="C115" s="95"/>
      <c r="D115" s="109" t="s">
        <v>143</v>
      </c>
      <c r="E115" s="98"/>
      <c r="F115" s="1">
        <v>0</v>
      </c>
    </row>
    <row r="116" spans="3:6" ht="12.75">
      <c r="C116" s="95"/>
      <c r="D116" s="109" t="s">
        <v>123</v>
      </c>
      <c r="E116" s="98"/>
      <c r="F116" s="1">
        <v>88.68</v>
      </c>
    </row>
    <row r="117" spans="3:6" ht="12.75">
      <c r="C117" s="95"/>
      <c r="D117" s="109"/>
      <c r="E117" s="98"/>
      <c r="F117" s="1"/>
    </row>
    <row r="118" spans="3:6" ht="12.75">
      <c r="C118" s="95" t="s">
        <v>305</v>
      </c>
      <c r="D118" s="109"/>
      <c r="E118" s="98"/>
      <c r="F118" s="103">
        <f>SUM(F119:F120)</f>
        <v>101</v>
      </c>
    </row>
    <row r="119" spans="3:6" ht="12.75">
      <c r="C119" s="95"/>
      <c r="D119" s="109" t="s">
        <v>142</v>
      </c>
      <c r="E119" s="98"/>
      <c r="F119" s="1">
        <v>40</v>
      </c>
    </row>
    <row r="120" spans="3:6" ht="12.75">
      <c r="C120" s="95"/>
      <c r="D120" s="109" t="s">
        <v>143</v>
      </c>
      <c r="E120" s="98"/>
      <c r="F120" s="1">
        <v>61</v>
      </c>
    </row>
    <row r="121" spans="3:6" ht="12.75">
      <c r="C121" s="95"/>
      <c r="D121" s="109"/>
      <c r="E121" s="98"/>
      <c r="F121" s="1"/>
    </row>
    <row r="122" spans="3:6" ht="12.75">
      <c r="C122" s="95"/>
      <c r="D122" s="109"/>
      <c r="E122" s="98"/>
      <c r="F122" s="1"/>
    </row>
    <row r="123" spans="3:6" ht="12.75">
      <c r="C123" s="95"/>
      <c r="D123" s="109"/>
      <c r="E123" s="98"/>
      <c r="F123" s="107"/>
    </row>
    <row r="124" spans="3:6" ht="12.75">
      <c r="C124" s="95" t="s">
        <v>144</v>
      </c>
      <c r="D124" s="95"/>
      <c r="E124" s="90"/>
      <c r="F124" s="104">
        <f>SUM(F125:F129)</f>
        <v>13967.789999999999</v>
      </c>
    </row>
    <row r="125" spans="4:6" ht="12.75">
      <c r="D125" s="97" t="s">
        <v>379</v>
      </c>
      <c r="E125" s="97"/>
      <c r="F125" s="83">
        <v>13168.31</v>
      </c>
    </row>
    <row r="126" spans="4:6" ht="12.75">
      <c r="D126" s="97" t="s">
        <v>150</v>
      </c>
      <c r="E126" s="97"/>
      <c r="F126" s="83">
        <v>0</v>
      </c>
    </row>
    <row r="127" spans="4:6" ht="12.75">
      <c r="D127" s="97" t="s">
        <v>149</v>
      </c>
      <c r="E127" s="97"/>
      <c r="F127" s="83">
        <v>526.73</v>
      </c>
    </row>
    <row r="128" spans="4:6" ht="12.75">
      <c r="D128" s="97" t="s">
        <v>264</v>
      </c>
      <c r="E128" s="97"/>
      <c r="F128" s="83">
        <v>0</v>
      </c>
    </row>
    <row r="129" spans="3:6" ht="12.75">
      <c r="C129" s="97"/>
      <c r="D129" s="97" t="s">
        <v>391</v>
      </c>
      <c r="E129" s="83"/>
      <c r="F129" s="107">
        <v>272.75</v>
      </c>
    </row>
    <row r="130" spans="3:6" ht="12.75">
      <c r="C130" s="97"/>
      <c r="D130" s="97"/>
      <c r="E130" s="83"/>
      <c r="F130" s="107"/>
    </row>
    <row r="131" spans="3:6" ht="12.75">
      <c r="C131" s="95" t="s">
        <v>397</v>
      </c>
      <c r="D131" s="95"/>
      <c r="E131" s="104"/>
      <c r="F131" s="104">
        <f>SUM(F132)</f>
        <v>0</v>
      </c>
    </row>
    <row r="132" spans="3:6" ht="12.75">
      <c r="C132" s="95"/>
      <c r="D132" s="95" t="s">
        <v>160</v>
      </c>
      <c r="E132" s="104"/>
      <c r="F132" s="104">
        <f>SUM(F133:F134)</f>
        <v>0</v>
      </c>
    </row>
    <row r="133" spans="3:6" ht="12.75">
      <c r="C133" s="97"/>
      <c r="D133" s="97" t="s">
        <v>142</v>
      </c>
      <c r="E133" s="83"/>
      <c r="F133" s="107">
        <v>0</v>
      </c>
    </row>
    <row r="134" spans="3:6" ht="12.75">
      <c r="C134" s="97"/>
      <c r="D134" s="97" t="s">
        <v>143</v>
      </c>
      <c r="E134" s="83"/>
      <c r="F134" s="107">
        <v>0</v>
      </c>
    </row>
    <row r="135" spans="3:6" ht="12.75">
      <c r="C135" s="97"/>
      <c r="D135" s="97"/>
      <c r="E135" s="83"/>
      <c r="F135" s="107"/>
    </row>
    <row r="136" spans="3:6" ht="12.75">
      <c r="C136" s="97"/>
      <c r="D136" s="97"/>
      <c r="E136" s="83"/>
      <c r="F136" s="107"/>
    </row>
    <row r="137" spans="3:6" ht="12.75">
      <c r="C137" s="97"/>
      <c r="D137" s="97"/>
      <c r="E137" s="83"/>
      <c r="F137" s="107"/>
    </row>
    <row r="138" spans="4:6" ht="12.75" customHeight="1">
      <c r="D138" s="87"/>
      <c r="E138" s="98"/>
      <c r="F138" s="78"/>
    </row>
    <row r="139" spans="4:6" ht="13.5" customHeight="1">
      <c r="D139" s="95"/>
      <c r="E139" s="98"/>
      <c r="F139" s="103">
        <f>+F12-F32</f>
        <v>1867.0800000000163</v>
      </c>
    </row>
    <row r="140" spans="2:6" ht="14.25" customHeight="1">
      <c r="B140" s="43" t="s">
        <v>96</v>
      </c>
      <c r="D140" s="95"/>
      <c r="E140" s="98"/>
      <c r="F140" s="103"/>
    </row>
    <row r="141" spans="2:6" ht="8.25" customHeight="1">
      <c r="B141" s="43"/>
      <c r="D141" s="95"/>
      <c r="E141" s="98"/>
      <c r="F141" s="103"/>
    </row>
    <row r="142" spans="1:7" ht="12.75">
      <c r="A142" s="138"/>
      <c r="B142" s="43"/>
      <c r="C142" s="139"/>
      <c r="D142" s="140"/>
      <c r="E142" s="141"/>
      <c r="F142" s="142"/>
      <c r="G142" s="143" t="s">
        <v>97</v>
      </c>
    </row>
    <row r="143" spans="1:7" ht="12.75">
      <c r="A143" s="144"/>
      <c r="B143" s="138" t="s">
        <v>335</v>
      </c>
      <c r="C143" s="145"/>
      <c r="D143" s="140"/>
      <c r="E143" s="141"/>
      <c r="F143" s="142"/>
      <c r="G143" s="142"/>
    </row>
    <row r="144" spans="1:7" ht="12.75">
      <c r="A144" s="144"/>
      <c r="B144" s="144" t="s">
        <v>309</v>
      </c>
      <c r="C144" s="145"/>
      <c r="D144" s="140"/>
      <c r="E144" s="141"/>
      <c r="F144" s="142"/>
      <c r="G144" s="142"/>
    </row>
    <row r="145" spans="2:5" ht="12.75">
      <c r="B145" s="144" t="s">
        <v>364</v>
      </c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3" ht="12.75" hidden="1"/>
  </sheetData>
  <printOptions/>
  <pageMargins left="0.75" right="0.75" top="0.69" bottom="0.73" header="0.492125985" footer="0.492125985"/>
  <pageSetup blackAndWhite="1" horizontalDpi="300" verticalDpi="3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0" sqref="D10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84"/>
  <sheetViews>
    <sheetView showGridLines="0" workbookViewId="0" topLeftCell="D1">
      <selection activeCell="E25" sqref="E2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3.57421875" style="69" customWidth="1"/>
    <col min="4" max="4" width="7.00390625" style="84" customWidth="1"/>
    <col min="5" max="5" width="38.281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spans="2:7" ht="12.75">
      <c r="B1" s="124" t="s">
        <v>0</v>
      </c>
      <c r="C1" s="115"/>
      <c r="D1" s="115"/>
      <c r="E1" s="115"/>
      <c r="F1" s="115"/>
      <c r="G1" s="116"/>
    </row>
    <row r="2" spans="2:7" ht="15.75">
      <c r="B2" s="125" t="s">
        <v>1</v>
      </c>
      <c r="C2" s="117"/>
      <c r="D2" s="117"/>
      <c r="E2" s="117"/>
      <c r="F2" s="117"/>
      <c r="G2" s="118"/>
    </row>
    <row r="3" spans="2:7" ht="12.75">
      <c r="B3" s="125" t="s">
        <v>339</v>
      </c>
      <c r="C3" s="119"/>
      <c r="D3" s="119"/>
      <c r="E3" s="119"/>
      <c r="F3" s="119"/>
      <c r="G3" s="120"/>
    </row>
    <row r="4" spans="2:7" ht="15.75">
      <c r="B4" s="125" t="s">
        <v>338</v>
      </c>
      <c r="C4" s="119"/>
      <c r="D4" s="117"/>
      <c r="E4" s="117"/>
      <c r="F4" s="117"/>
      <c r="G4" s="118"/>
    </row>
    <row r="5" spans="2:7" ht="15.75">
      <c r="B5" s="126" t="s">
        <v>4</v>
      </c>
      <c r="C5" s="121"/>
      <c r="D5" s="121"/>
      <c r="E5" s="121"/>
      <c r="F5" s="121"/>
      <c r="G5" s="122"/>
    </row>
    <row r="6" ht="12" customHeight="1"/>
    <row r="7" spans="2:7" ht="12" customHeight="1">
      <c r="B7" s="72" t="s">
        <v>68</v>
      </c>
      <c r="C7" s="71"/>
      <c r="D7" s="85"/>
      <c r="E7" s="85"/>
      <c r="F7" s="70"/>
      <c r="G7" s="70"/>
    </row>
    <row r="8" ht="12" customHeight="1"/>
    <row r="9" spans="2:7" ht="12" customHeight="1">
      <c r="B9" s="102"/>
      <c r="C9" s="100"/>
      <c r="D9" s="101"/>
      <c r="E9" s="134">
        <v>37012</v>
      </c>
      <c r="F9" s="102"/>
      <c r="G9" s="70"/>
    </row>
    <row r="10" spans="2:6" ht="12" customHeight="1">
      <c r="B10" s="43" t="s">
        <v>69</v>
      </c>
      <c r="D10" s="87"/>
      <c r="E10" s="110"/>
      <c r="F10" s="123">
        <f>+F12+F15+F26</f>
        <v>28852.639999999996</v>
      </c>
    </row>
    <row r="11" spans="2:6" ht="12" customHeight="1">
      <c r="B11" s="43"/>
      <c r="D11" s="87"/>
      <c r="E11" s="90"/>
      <c r="F11" s="90"/>
    </row>
    <row r="12" spans="3:6" ht="12" customHeight="1">
      <c r="C12" s="95" t="s">
        <v>98</v>
      </c>
      <c r="D12" s="87"/>
      <c r="E12" s="90"/>
      <c r="F12" s="104">
        <f>+F13</f>
        <v>23910.44</v>
      </c>
    </row>
    <row r="13" spans="4:6" ht="12" customHeight="1">
      <c r="D13" s="84" t="s">
        <v>324</v>
      </c>
      <c r="E13" s="90"/>
      <c r="F13" s="78">
        <v>23910.44</v>
      </c>
    </row>
    <row r="14" spans="4:6" ht="12" customHeight="1">
      <c r="D14" s="87"/>
      <c r="E14" s="90"/>
      <c r="F14" s="83"/>
    </row>
    <row r="15" spans="3:6" ht="12" customHeight="1">
      <c r="C15" s="95" t="s">
        <v>100</v>
      </c>
      <c r="D15" s="87"/>
      <c r="E15" s="90"/>
      <c r="F15" s="104">
        <f>+F16+F17+F18+F19+F20+F21+F22+F23+F24</f>
        <v>4435.01</v>
      </c>
    </row>
    <row r="16" spans="3:6" ht="12" customHeight="1">
      <c r="C16" s="95"/>
      <c r="D16" s="106" t="s">
        <v>266</v>
      </c>
      <c r="E16" s="90"/>
      <c r="F16" s="107">
        <v>0</v>
      </c>
    </row>
    <row r="17" spans="3:6" ht="12" customHeight="1">
      <c r="C17" s="95"/>
      <c r="D17" s="106" t="s">
        <v>180</v>
      </c>
      <c r="E17" s="90"/>
      <c r="F17" s="107">
        <v>713</v>
      </c>
    </row>
    <row r="18" spans="3:6" ht="12" customHeight="1">
      <c r="C18" s="95"/>
      <c r="D18" s="106" t="s">
        <v>162</v>
      </c>
      <c r="E18" s="90"/>
      <c r="F18" s="107">
        <v>15.24</v>
      </c>
    </row>
    <row r="19" spans="3:6" ht="12" customHeight="1">
      <c r="C19"/>
      <c r="D19" s="84" t="s">
        <v>342</v>
      </c>
      <c r="E19" s="89"/>
      <c r="F19" s="1">
        <v>341.59</v>
      </c>
    </row>
    <row r="20" spans="3:6" ht="12" customHeight="1">
      <c r="C20"/>
      <c r="D20" s="84" t="s">
        <v>320</v>
      </c>
      <c r="E20" s="89"/>
      <c r="F20" s="1">
        <v>0</v>
      </c>
    </row>
    <row r="21" spans="3:6" ht="12" customHeight="1">
      <c r="C21"/>
      <c r="D21" s="84" t="s">
        <v>321</v>
      </c>
      <c r="E21" s="89"/>
      <c r="F21" s="1">
        <v>1730.48</v>
      </c>
    </row>
    <row r="22" spans="3:6" ht="12" customHeight="1">
      <c r="C22"/>
      <c r="D22" s="84" t="s">
        <v>322</v>
      </c>
      <c r="E22" s="89"/>
      <c r="F22" s="1">
        <v>719.75</v>
      </c>
    </row>
    <row r="23" spans="3:6" ht="12" customHeight="1">
      <c r="C23"/>
      <c r="D23" s="84" t="s">
        <v>323</v>
      </c>
      <c r="E23" s="89"/>
      <c r="F23" s="1">
        <v>819.95</v>
      </c>
    </row>
    <row r="24" spans="3:6" ht="12" customHeight="1">
      <c r="C24"/>
      <c r="D24" s="84" t="s">
        <v>325</v>
      </c>
      <c r="E24" s="89"/>
      <c r="F24" s="1">
        <v>95</v>
      </c>
    </row>
    <row r="25" spans="3:6" ht="12" customHeight="1">
      <c r="C25"/>
      <c r="E25" s="89"/>
      <c r="F25" s="1"/>
    </row>
    <row r="26" spans="3:8" ht="12" customHeight="1">
      <c r="C26" s="96" t="s">
        <v>103</v>
      </c>
      <c r="E26" s="89"/>
      <c r="F26" s="103">
        <f>+F27+F28+F29+F31+F32+F33+F34+F35+F30</f>
        <v>507.19</v>
      </c>
      <c r="H26" s="1"/>
    </row>
    <row r="27" spans="3:8" ht="12" customHeight="1">
      <c r="C27" s="96"/>
      <c r="D27" s="84" t="s">
        <v>325</v>
      </c>
      <c r="E27" s="89"/>
      <c r="F27" s="114">
        <v>50</v>
      </c>
      <c r="H27" s="1"/>
    </row>
    <row r="28" spans="3:8" ht="12" customHeight="1">
      <c r="C28" s="96"/>
      <c r="D28" s="84" t="s">
        <v>326</v>
      </c>
      <c r="E28" s="89"/>
      <c r="F28" s="114">
        <v>0</v>
      </c>
      <c r="H28" s="1"/>
    </row>
    <row r="29" spans="3:6" ht="12" customHeight="1">
      <c r="C29"/>
      <c r="D29" s="84" t="s">
        <v>327</v>
      </c>
      <c r="E29" s="89"/>
      <c r="F29" s="1">
        <v>45.29</v>
      </c>
    </row>
    <row r="30" spans="3:6" ht="12" customHeight="1">
      <c r="C30"/>
      <c r="D30" s="84" t="s">
        <v>347</v>
      </c>
      <c r="E30" s="89"/>
      <c r="F30" s="1">
        <v>348</v>
      </c>
    </row>
    <row r="31" spans="3:6" ht="12" customHeight="1">
      <c r="C31"/>
      <c r="D31" s="84" t="s">
        <v>333</v>
      </c>
      <c r="E31" s="89"/>
      <c r="F31" s="1">
        <v>17.7</v>
      </c>
    </row>
    <row r="32" spans="3:6" ht="12" customHeight="1">
      <c r="C32"/>
      <c r="D32" s="84" t="s">
        <v>348</v>
      </c>
      <c r="E32" s="89"/>
      <c r="F32" s="1">
        <v>46.2</v>
      </c>
    </row>
    <row r="33" spans="3:6" ht="12" customHeight="1">
      <c r="C33"/>
      <c r="D33" s="84" t="s">
        <v>329</v>
      </c>
      <c r="E33" s="89"/>
      <c r="F33" s="1">
        <v>0</v>
      </c>
    </row>
    <row r="34" spans="3:6" ht="12" customHeight="1">
      <c r="C34"/>
      <c r="D34" s="84" t="s">
        <v>330</v>
      </c>
      <c r="E34" s="89"/>
      <c r="F34" s="1">
        <v>0</v>
      </c>
    </row>
    <row r="35" spans="3:6" ht="12" customHeight="1">
      <c r="C35"/>
      <c r="D35" s="84" t="s">
        <v>331</v>
      </c>
      <c r="E35" s="89"/>
      <c r="F35" s="1">
        <v>0</v>
      </c>
    </row>
    <row r="36" spans="3:6" ht="12" customHeight="1">
      <c r="C36"/>
      <c r="E36" s="89"/>
      <c r="F36" s="1"/>
    </row>
    <row r="37" spans="2:6" ht="12" customHeight="1">
      <c r="B37" s="43" t="s">
        <v>76</v>
      </c>
      <c r="D37" s="87"/>
      <c r="E37" s="90"/>
      <c r="F37" s="127">
        <f>+F39+F59+F64+F98+F105+F117+F125</f>
        <v>26397.65</v>
      </c>
    </row>
    <row r="38" spans="4:6" ht="12" customHeight="1">
      <c r="D38" s="87"/>
      <c r="E38" s="90"/>
      <c r="F38" s="78"/>
    </row>
    <row r="39" spans="3:6" ht="12" customHeight="1">
      <c r="C39" s="95" t="s">
        <v>107</v>
      </c>
      <c r="D39" s="87"/>
      <c r="E39" s="90"/>
      <c r="F39" s="104">
        <f>+F40+F52+F55</f>
        <v>8147.9</v>
      </c>
    </row>
    <row r="40" spans="4:6" ht="12" customHeight="1">
      <c r="D40" s="95" t="s">
        <v>108</v>
      </c>
      <c r="E40" s="90"/>
      <c r="F40" s="104">
        <f>+F41+F42+F43+F44+F45+F46+F47+F48+F49+F50+F51</f>
        <v>5770.0199999999995</v>
      </c>
    </row>
    <row r="41" spans="4:6" ht="12" customHeight="1">
      <c r="D41" s="113"/>
      <c r="E41" s="112" t="s">
        <v>224</v>
      </c>
      <c r="F41" s="107">
        <v>0</v>
      </c>
    </row>
    <row r="42" spans="4:6" ht="12" customHeight="1">
      <c r="D42" s="113"/>
      <c r="E42" s="112" t="s">
        <v>109</v>
      </c>
      <c r="F42" s="107">
        <v>0</v>
      </c>
    </row>
    <row r="43" spans="4:6" ht="12" customHeight="1">
      <c r="D43" s="87"/>
      <c r="E43" s="97" t="s">
        <v>240</v>
      </c>
      <c r="F43" s="83">
        <v>313.92</v>
      </c>
    </row>
    <row r="44" spans="4:6" ht="12" customHeight="1">
      <c r="D44" s="87"/>
      <c r="E44" s="97" t="s">
        <v>311</v>
      </c>
      <c r="F44" s="83">
        <v>20</v>
      </c>
    </row>
    <row r="45" spans="4:6" ht="12" customHeight="1">
      <c r="D45" s="87"/>
      <c r="E45" s="98" t="s">
        <v>242</v>
      </c>
      <c r="F45" s="78">
        <v>4.4</v>
      </c>
    </row>
    <row r="46" spans="4:6" ht="12" customHeight="1">
      <c r="D46" s="87"/>
      <c r="E46" s="98" t="s">
        <v>243</v>
      </c>
      <c r="F46" s="78">
        <v>1212.81</v>
      </c>
    </row>
    <row r="47" spans="4:6" ht="12" customHeight="1">
      <c r="D47" s="87"/>
      <c r="E47" s="98" t="s">
        <v>244</v>
      </c>
      <c r="F47" s="78">
        <v>380.3</v>
      </c>
    </row>
    <row r="48" spans="4:6" ht="12" customHeight="1">
      <c r="D48" s="87"/>
      <c r="E48" s="98" t="s">
        <v>245</v>
      </c>
      <c r="F48" s="78">
        <v>54.13</v>
      </c>
    </row>
    <row r="49" spans="4:6" ht="12" customHeight="1">
      <c r="D49" s="87"/>
      <c r="E49" s="98" t="s">
        <v>246</v>
      </c>
      <c r="F49" s="78">
        <v>0</v>
      </c>
    </row>
    <row r="50" spans="4:6" ht="12" customHeight="1">
      <c r="D50" s="87"/>
      <c r="E50" s="98" t="s">
        <v>247</v>
      </c>
      <c r="F50" s="78">
        <v>3612.68</v>
      </c>
    </row>
    <row r="51" spans="4:6" ht="12" customHeight="1">
      <c r="D51" s="87"/>
      <c r="E51" s="98" t="s">
        <v>248</v>
      </c>
      <c r="F51" s="78">
        <v>171.78</v>
      </c>
    </row>
    <row r="52" spans="4:6" ht="12" customHeight="1">
      <c r="D52" s="95" t="s">
        <v>112</v>
      </c>
      <c r="E52" s="90"/>
      <c r="F52" s="104">
        <f>+F53+F54</f>
        <v>1781.88</v>
      </c>
    </row>
    <row r="53" spans="4:6" ht="12" customHeight="1">
      <c r="D53" s="95"/>
      <c r="E53" s="98" t="s">
        <v>113</v>
      </c>
      <c r="F53" s="78">
        <v>446.17</v>
      </c>
    </row>
    <row r="54" spans="4:6" ht="12" customHeight="1">
      <c r="D54" s="95"/>
      <c r="E54" s="98" t="s">
        <v>114</v>
      </c>
      <c r="F54" s="78">
        <v>1335.71</v>
      </c>
    </row>
    <row r="55" spans="4:6" ht="12" customHeight="1">
      <c r="D55" s="95" t="s">
        <v>115</v>
      </c>
      <c r="E55" s="98"/>
      <c r="F55" s="104">
        <f>+F56+F57</f>
        <v>596</v>
      </c>
    </row>
    <row r="56" spans="4:6" ht="12" customHeight="1">
      <c r="D56" s="95"/>
      <c r="E56" s="98" t="s">
        <v>341</v>
      </c>
      <c r="F56" s="78">
        <v>596</v>
      </c>
    </row>
    <row r="57" spans="4:6" ht="12" customHeight="1">
      <c r="D57" s="95"/>
      <c r="E57" s="98" t="s">
        <v>117</v>
      </c>
      <c r="F57" s="78">
        <v>0</v>
      </c>
    </row>
    <row r="58" spans="4:6" ht="12" customHeight="1">
      <c r="D58" s="95"/>
      <c r="E58" s="98"/>
      <c r="F58" s="78"/>
    </row>
    <row r="59" spans="2:6" ht="12" customHeight="1">
      <c r="B59" s="69"/>
      <c r="C59" s="95" t="s">
        <v>118</v>
      </c>
      <c r="D59" s="98"/>
      <c r="E59" s="98"/>
      <c r="F59" s="104">
        <f>+F60+F61+F62</f>
        <v>768.63</v>
      </c>
    </row>
    <row r="60" spans="2:6" ht="12" customHeight="1">
      <c r="B60" s="69"/>
      <c r="C60" s="95"/>
      <c r="D60" s="98" t="s">
        <v>119</v>
      </c>
      <c r="E60" s="98"/>
      <c r="F60" s="78">
        <v>391.6</v>
      </c>
    </row>
    <row r="61" spans="2:6" ht="12" customHeight="1">
      <c r="B61" s="69"/>
      <c r="C61" s="95"/>
      <c r="D61" s="98" t="s">
        <v>120</v>
      </c>
      <c r="E61" s="98"/>
      <c r="F61" s="78">
        <v>377.03</v>
      </c>
    </row>
    <row r="62" spans="2:6" ht="12" customHeight="1">
      <c r="B62" s="69"/>
      <c r="C62" s="95"/>
      <c r="D62" s="98" t="s">
        <v>123</v>
      </c>
      <c r="E62" s="98"/>
      <c r="F62" s="78">
        <v>0</v>
      </c>
    </row>
    <row r="63" spans="4:6" ht="12" customHeight="1">
      <c r="D63" s="95"/>
      <c r="E63" s="98"/>
      <c r="F63" s="78"/>
    </row>
    <row r="64" spans="3:6" ht="12" customHeight="1">
      <c r="C64" s="95" t="s">
        <v>124</v>
      </c>
      <c r="D64" s="98"/>
      <c r="E64" s="98"/>
      <c r="F64" s="103">
        <f>+F65+F66+F67+F68+F69+F70+F71+F72+F73+F74+F75+F77+F78+F79+F80+F81+F82+F83+F87+F88+F89+F90+F93+F91+F94+F95+F96+F84+F85+F86+F76</f>
        <v>5793.030000000001</v>
      </c>
    </row>
    <row r="65" spans="3:6" ht="12" customHeight="1">
      <c r="C65" s="95"/>
      <c r="D65" s="98" t="s">
        <v>125</v>
      </c>
      <c r="E65" s="98"/>
      <c r="F65" s="78">
        <v>215.51</v>
      </c>
    </row>
    <row r="66" spans="3:6" ht="12" customHeight="1">
      <c r="C66" s="95"/>
      <c r="D66" s="98" t="s">
        <v>77</v>
      </c>
      <c r="E66" s="98"/>
      <c r="F66" s="78">
        <v>134.6</v>
      </c>
    </row>
    <row r="67" spans="3:6" ht="12" customHeight="1">
      <c r="C67" s="95"/>
      <c r="D67" s="98" t="s">
        <v>258</v>
      </c>
      <c r="E67" s="98"/>
      <c r="F67" s="78">
        <v>0</v>
      </c>
    </row>
    <row r="68" spans="3:6" ht="12" customHeight="1">
      <c r="C68" s="95"/>
      <c r="D68" s="98" t="s">
        <v>104</v>
      </c>
      <c r="E68" s="98"/>
      <c r="F68" s="78">
        <v>125.62</v>
      </c>
    </row>
    <row r="69" spans="3:6" ht="12" customHeight="1">
      <c r="C69" s="95"/>
      <c r="D69" s="98" t="s">
        <v>336</v>
      </c>
      <c r="E69" s="98"/>
      <c r="F69" s="78">
        <v>0</v>
      </c>
    </row>
    <row r="70" spans="3:6" ht="12" customHeight="1">
      <c r="C70" s="95"/>
      <c r="D70" s="98" t="s">
        <v>126</v>
      </c>
      <c r="E70" s="98"/>
      <c r="F70" s="78">
        <v>0</v>
      </c>
    </row>
    <row r="71" spans="3:6" ht="12" customHeight="1">
      <c r="C71" s="95"/>
      <c r="D71" s="98" t="s">
        <v>337</v>
      </c>
      <c r="E71" s="98"/>
      <c r="F71" s="78">
        <v>1549.96</v>
      </c>
    </row>
    <row r="72" spans="3:6" ht="12" customHeight="1">
      <c r="C72" s="95"/>
      <c r="D72" s="98" t="s">
        <v>164</v>
      </c>
      <c r="E72" s="98"/>
      <c r="F72" s="78">
        <v>0</v>
      </c>
    </row>
    <row r="73" spans="3:6" ht="12" customHeight="1">
      <c r="C73" s="95"/>
      <c r="D73" s="98" t="s">
        <v>127</v>
      </c>
      <c r="E73" s="98"/>
      <c r="F73" s="78">
        <v>14.2</v>
      </c>
    </row>
    <row r="74" spans="3:6" ht="12" customHeight="1">
      <c r="C74" s="95"/>
      <c r="D74" s="98" t="s">
        <v>340</v>
      </c>
      <c r="E74" s="98"/>
      <c r="F74" s="78">
        <v>23.08</v>
      </c>
    </row>
    <row r="75" spans="3:6" ht="12" customHeight="1">
      <c r="C75" s="95"/>
      <c r="D75" s="98" t="s">
        <v>316</v>
      </c>
      <c r="E75" s="98"/>
      <c r="F75" s="78">
        <v>0</v>
      </c>
    </row>
    <row r="76" spans="3:6" ht="12" customHeight="1">
      <c r="C76" s="95"/>
      <c r="D76" s="98" t="s">
        <v>356</v>
      </c>
      <c r="E76" s="98"/>
      <c r="F76" s="78">
        <v>1247.36</v>
      </c>
    </row>
    <row r="77" spans="3:6" ht="12" customHeight="1">
      <c r="C77" s="95"/>
      <c r="D77" s="98" t="s">
        <v>130</v>
      </c>
      <c r="E77" s="98"/>
      <c r="F77" s="78">
        <v>131</v>
      </c>
    </row>
    <row r="78" spans="3:6" ht="12" customHeight="1">
      <c r="C78" s="95"/>
      <c r="D78" s="98" t="s">
        <v>262</v>
      </c>
      <c r="E78" s="98"/>
      <c r="F78" s="78">
        <v>0</v>
      </c>
    </row>
    <row r="79" spans="3:6" ht="12" customHeight="1">
      <c r="C79" s="95"/>
      <c r="D79" s="98" t="s">
        <v>252</v>
      </c>
      <c r="E79" s="98"/>
      <c r="F79" s="78">
        <v>0</v>
      </c>
    </row>
    <row r="80" spans="3:6" ht="12" customHeight="1">
      <c r="C80" s="95"/>
      <c r="D80" s="98" t="s">
        <v>131</v>
      </c>
      <c r="E80" s="98"/>
      <c r="F80" s="78">
        <v>0</v>
      </c>
    </row>
    <row r="81" spans="3:6" ht="12" customHeight="1">
      <c r="C81" s="95"/>
      <c r="D81" s="98" t="s">
        <v>132</v>
      </c>
      <c r="E81" s="98"/>
      <c r="F81" s="78">
        <v>140.93</v>
      </c>
    </row>
    <row r="82" spans="3:6" ht="12" customHeight="1">
      <c r="C82" s="95"/>
      <c r="D82" s="98" t="s">
        <v>133</v>
      </c>
      <c r="E82" s="98"/>
      <c r="F82" s="78">
        <v>2.4</v>
      </c>
    </row>
    <row r="83" spans="3:6" ht="12" customHeight="1">
      <c r="C83" s="95"/>
      <c r="D83" s="98" t="s">
        <v>134</v>
      </c>
      <c r="E83" s="98"/>
      <c r="F83" s="1">
        <v>0</v>
      </c>
    </row>
    <row r="84" spans="3:6" ht="12" customHeight="1">
      <c r="C84" s="95"/>
      <c r="D84" s="98" t="s">
        <v>343</v>
      </c>
      <c r="E84" s="98"/>
      <c r="F84" s="1">
        <v>74.68</v>
      </c>
    </row>
    <row r="85" spans="3:6" ht="12" customHeight="1">
      <c r="C85" s="95"/>
      <c r="D85" s="98" t="s">
        <v>351</v>
      </c>
      <c r="E85" s="98"/>
      <c r="F85" s="1">
        <v>70</v>
      </c>
    </row>
    <row r="86" spans="3:6" ht="12" customHeight="1">
      <c r="C86" s="95"/>
      <c r="D86" s="98" t="s">
        <v>352</v>
      </c>
      <c r="E86" s="98"/>
      <c r="F86" s="1">
        <v>10</v>
      </c>
    </row>
    <row r="87" spans="3:6" ht="12" customHeight="1">
      <c r="C87" s="95"/>
      <c r="D87" s="98" t="s">
        <v>334</v>
      </c>
      <c r="E87" s="98"/>
      <c r="F87" s="1">
        <v>0</v>
      </c>
    </row>
    <row r="88" spans="3:6" ht="12" customHeight="1">
      <c r="C88" s="95"/>
      <c r="D88" s="98" t="s">
        <v>231</v>
      </c>
      <c r="E88" s="98"/>
      <c r="F88" s="1">
        <v>0</v>
      </c>
    </row>
    <row r="89" spans="3:6" ht="12" customHeight="1">
      <c r="C89" s="95"/>
      <c r="D89" s="98" t="s">
        <v>226</v>
      </c>
      <c r="E89" s="98"/>
      <c r="F89" s="1">
        <v>0</v>
      </c>
    </row>
    <row r="90" spans="3:6" ht="12" customHeight="1">
      <c r="C90" s="95"/>
      <c r="D90" s="98" t="s">
        <v>167</v>
      </c>
      <c r="E90" s="98"/>
      <c r="F90" s="1">
        <v>100</v>
      </c>
    </row>
    <row r="91" spans="3:6" ht="12" customHeight="1">
      <c r="C91" s="95"/>
      <c r="D91" s="98" t="s">
        <v>349</v>
      </c>
      <c r="E91" s="98"/>
      <c r="F91" s="1">
        <v>949.26</v>
      </c>
    </row>
    <row r="92" spans="3:6" ht="12" customHeight="1">
      <c r="C92" s="95"/>
      <c r="D92" s="98"/>
      <c r="E92" s="98" t="s">
        <v>353</v>
      </c>
      <c r="F92" s="1"/>
    </row>
    <row r="93" spans="3:6" ht="12" customHeight="1">
      <c r="C93" s="95"/>
      <c r="D93" s="98" t="s">
        <v>221</v>
      </c>
      <c r="E93" s="98"/>
      <c r="F93" s="1">
        <v>173.8</v>
      </c>
    </row>
    <row r="94" spans="3:6" ht="12" customHeight="1">
      <c r="C94" s="95"/>
      <c r="D94" s="98" t="s">
        <v>135</v>
      </c>
      <c r="E94" s="98"/>
      <c r="F94" s="1">
        <v>733.53</v>
      </c>
    </row>
    <row r="95" spans="3:6" ht="12" customHeight="1">
      <c r="C95" s="95"/>
      <c r="D95" s="98" t="s">
        <v>136</v>
      </c>
      <c r="E95" s="98"/>
      <c r="F95" s="1">
        <v>0</v>
      </c>
    </row>
    <row r="96" spans="3:6" ht="12" customHeight="1">
      <c r="C96" s="95"/>
      <c r="D96" s="98" t="s">
        <v>137</v>
      </c>
      <c r="E96" s="98"/>
      <c r="F96" s="1">
        <v>97.1</v>
      </c>
    </row>
    <row r="97" spans="3:6" ht="12" customHeight="1">
      <c r="C97" s="95"/>
      <c r="D97" s="98"/>
      <c r="E97" s="98"/>
      <c r="F97" s="1"/>
    </row>
    <row r="98" spans="3:6" ht="12" customHeight="1">
      <c r="C98" s="95" t="s">
        <v>138</v>
      </c>
      <c r="D98" s="98"/>
      <c r="E98" s="98"/>
      <c r="F98" s="103">
        <f>+F99+F100+F101+F102+F103</f>
        <v>999.7</v>
      </c>
    </row>
    <row r="99" spans="3:6" ht="12" customHeight="1">
      <c r="C99" s="95"/>
      <c r="D99" s="98" t="s">
        <v>139</v>
      </c>
      <c r="E99" s="98"/>
      <c r="F99" s="1">
        <v>76.5</v>
      </c>
    </row>
    <row r="100" spans="3:6" ht="12" customHeight="1">
      <c r="C100" s="95"/>
      <c r="D100" s="98" t="s">
        <v>277</v>
      </c>
      <c r="E100" s="98"/>
      <c r="F100" s="1">
        <v>0</v>
      </c>
    </row>
    <row r="101" spans="3:6" ht="12" customHeight="1">
      <c r="C101" s="95"/>
      <c r="D101" s="98" t="s">
        <v>85</v>
      </c>
      <c r="E101" s="98"/>
      <c r="F101" s="1">
        <v>923.2</v>
      </c>
    </row>
    <row r="102" spans="3:6" ht="12" customHeight="1">
      <c r="C102" s="95"/>
      <c r="D102" s="98" t="s">
        <v>140</v>
      </c>
      <c r="E102" s="98"/>
      <c r="F102" s="1">
        <v>0</v>
      </c>
    </row>
    <row r="103" spans="4:6" ht="12" customHeight="1">
      <c r="D103" s="97" t="s">
        <v>165</v>
      </c>
      <c r="E103" s="98"/>
      <c r="F103" s="1">
        <v>0</v>
      </c>
    </row>
    <row r="104" spans="4:6" ht="12" customHeight="1">
      <c r="D104" s="97"/>
      <c r="E104" s="98"/>
      <c r="F104" s="1"/>
    </row>
    <row r="105" spans="3:6" ht="12" customHeight="1">
      <c r="C105" s="95" t="s">
        <v>141</v>
      </c>
      <c r="D105" s="87"/>
      <c r="E105" s="90"/>
      <c r="F105" s="104">
        <f>+F106+F111+F115</f>
        <v>2595</v>
      </c>
    </row>
    <row r="106" spans="4:6" ht="12" customHeight="1">
      <c r="D106" s="108" t="s">
        <v>344</v>
      </c>
      <c r="E106" s="98"/>
      <c r="F106" s="104">
        <f>+F107+F108+F109+F110</f>
        <v>2236.3</v>
      </c>
    </row>
    <row r="107" spans="4:6" ht="12" customHeight="1">
      <c r="D107" s="87"/>
      <c r="E107" s="98" t="s">
        <v>235</v>
      </c>
      <c r="F107" s="78">
        <v>375</v>
      </c>
    </row>
    <row r="108" spans="4:6" ht="12" customHeight="1">
      <c r="D108" s="106" t="s">
        <v>318</v>
      </c>
      <c r="E108" s="98" t="s">
        <v>236</v>
      </c>
      <c r="F108" s="78">
        <v>255.2</v>
      </c>
    </row>
    <row r="109" spans="4:6" ht="12" customHeight="1">
      <c r="D109" s="87"/>
      <c r="E109" s="98" t="s">
        <v>237</v>
      </c>
      <c r="F109" s="78">
        <v>1566.1</v>
      </c>
    </row>
    <row r="110" spans="4:6" ht="12" customHeight="1">
      <c r="D110" s="87"/>
      <c r="E110" s="98" t="s">
        <v>350</v>
      </c>
      <c r="F110" s="78">
        <v>40</v>
      </c>
    </row>
    <row r="111" spans="4:6" ht="12" customHeight="1">
      <c r="D111" s="108" t="s">
        <v>305</v>
      </c>
      <c r="E111" s="98"/>
      <c r="F111" s="104">
        <f>+F112+F113+F114</f>
        <v>208.7</v>
      </c>
    </row>
    <row r="112" spans="4:6" ht="12" customHeight="1">
      <c r="D112" s="87"/>
      <c r="E112" s="98" t="s">
        <v>235</v>
      </c>
      <c r="F112" s="78">
        <v>75</v>
      </c>
    </row>
    <row r="113" spans="4:6" ht="12" customHeight="1">
      <c r="D113" s="106" t="s">
        <v>318</v>
      </c>
      <c r="E113" s="98" t="s">
        <v>236</v>
      </c>
      <c r="F113" s="78">
        <v>60</v>
      </c>
    </row>
    <row r="114" spans="4:6" ht="12" customHeight="1">
      <c r="D114" s="87"/>
      <c r="E114" s="98" t="s">
        <v>354</v>
      </c>
      <c r="F114" s="78">
        <v>73.7</v>
      </c>
    </row>
    <row r="115" spans="4:6" ht="12" customHeight="1">
      <c r="D115" s="108" t="s">
        <v>254</v>
      </c>
      <c r="E115" s="98"/>
      <c r="F115" s="104">
        <f>+F116</f>
        <v>150</v>
      </c>
    </row>
    <row r="116" spans="4:6" ht="12" customHeight="1">
      <c r="D116" s="87"/>
      <c r="E116" s="98" t="s">
        <v>355</v>
      </c>
      <c r="F116" s="78">
        <v>150</v>
      </c>
    </row>
    <row r="117" spans="3:6" ht="12" customHeight="1">
      <c r="C117" s="95" t="s">
        <v>144</v>
      </c>
      <c r="D117" s="95"/>
      <c r="E117" s="90"/>
      <c r="F117" s="104">
        <f>+F118+F120+F121+F122+F123+F119</f>
        <v>6415.539999999999</v>
      </c>
    </row>
    <row r="118" spans="4:6" ht="12" customHeight="1">
      <c r="D118" s="97" t="s">
        <v>148</v>
      </c>
      <c r="E118" s="97"/>
      <c r="F118" s="83">
        <v>4789.73</v>
      </c>
    </row>
    <row r="119" spans="4:6" ht="12" customHeight="1">
      <c r="D119" s="97" t="s">
        <v>150</v>
      </c>
      <c r="E119" s="97"/>
      <c r="F119" s="83">
        <v>258.25</v>
      </c>
    </row>
    <row r="120" spans="4:6" ht="12" customHeight="1">
      <c r="D120" s="97" t="s">
        <v>149</v>
      </c>
      <c r="E120" s="97"/>
      <c r="F120" s="83">
        <v>179.71</v>
      </c>
    </row>
    <row r="121" spans="4:6" ht="12" customHeight="1">
      <c r="D121" s="97" t="s">
        <v>273</v>
      </c>
      <c r="E121" s="97"/>
      <c r="F121" s="83">
        <v>0</v>
      </c>
    </row>
    <row r="122" spans="4:6" ht="12" customHeight="1">
      <c r="D122" s="97" t="s">
        <v>159</v>
      </c>
      <c r="E122" s="97"/>
      <c r="F122" s="83">
        <v>1187.85</v>
      </c>
    </row>
    <row r="123" spans="4:6" ht="12" customHeight="1">
      <c r="D123" s="97" t="s">
        <v>264</v>
      </c>
      <c r="E123" s="97"/>
      <c r="F123" s="83">
        <v>0</v>
      </c>
    </row>
    <row r="124" spans="4:6" ht="12" customHeight="1">
      <c r="D124" s="87"/>
      <c r="E124" s="98"/>
      <c r="F124" s="78"/>
    </row>
    <row r="125" spans="3:6" ht="12" customHeight="1">
      <c r="C125" s="95" t="s">
        <v>145</v>
      </c>
      <c r="D125" s="87"/>
      <c r="E125" s="98"/>
      <c r="F125" s="104">
        <f>+F126+F130+F146+F142</f>
        <v>1677.85</v>
      </c>
    </row>
    <row r="126" spans="4:6" ht="12" customHeight="1">
      <c r="D126" s="95" t="s">
        <v>345</v>
      </c>
      <c r="E126" s="90"/>
      <c r="F126" s="104">
        <f>+F127+F129+F128</f>
        <v>0</v>
      </c>
    </row>
    <row r="127" spans="4:6" ht="12" customHeight="1">
      <c r="D127" s="87"/>
      <c r="E127" s="97" t="s">
        <v>142</v>
      </c>
      <c r="F127" s="83">
        <v>0</v>
      </c>
    </row>
    <row r="128" spans="4:6" ht="12" customHeight="1">
      <c r="D128" s="87"/>
      <c r="E128" s="97" t="s">
        <v>158</v>
      </c>
      <c r="F128" s="83">
        <v>0</v>
      </c>
    </row>
    <row r="129" spans="4:6" ht="12" customHeight="1">
      <c r="D129" s="87"/>
      <c r="E129" s="98" t="s">
        <v>143</v>
      </c>
      <c r="F129" s="78">
        <v>0</v>
      </c>
    </row>
    <row r="130" spans="4:6" ht="12" customHeight="1">
      <c r="D130" s="108" t="s">
        <v>172</v>
      </c>
      <c r="E130" s="98"/>
      <c r="F130" s="104">
        <f>+F131+F132+F133</f>
        <v>1374.35</v>
      </c>
    </row>
    <row r="131" spans="4:6" ht="12" customHeight="1">
      <c r="D131" s="108"/>
      <c r="E131" s="98" t="s">
        <v>142</v>
      </c>
      <c r="F131" s="78">
        <v>300</v>
      </c>
    </row>
    <row r="132" spans="4:6" ht="12" customHeight="1">
      <c r="D132" s="108"/>
      <c r="E132" s="98" t="s">
        <v>158</v>
      </c>
      <c r="F132" s="78">
        <v>198</v>
      </c>
    </row>
    <row r="133" spans="4:6" ht="12" customHeight="1">
      <c r="D133" s="108"/>
      <c r="E133" s="98" t="s">
        <v>143</v>
      </c>
      <c r="F133" s="78">
        <f>867.35+9</f>
        <v>876.35</v>
      </c>
    </row>
    <row r="134" spans="4:6" ht="12" customHeight="1">
      <c r="D134" s="108" t="s">
        <v>293</v>
      </c>
      <c r="E134" s="98"/>
      <c r="F134" s="104">
        <v>0</v>
      </c>
    </row>
    <row r="135" spans="4:6" ht="12" customHeight="1">
      <c r="D135" s="108"/>
      <c r="E135" s="98" t="s">
        <v>142</v>
      </c>
      <c r="F135" s="78">
        <v>0</v>
      </c>
    </row>
    <row r="136" spans="4:6" ht="12" customHeight="1">
      <c r="D136" s="108"/>
      <c r="E136" s="98" t="s">
        <v>158</v>
      </c>
      <c r="F136" s="78">
        <v>0</v>
      </c>
    </row>
    <row r="137" spans="4:6" ht="12" customHeight="1">
      <c r="D137" s="108"/>
      <c r="E137" s="98" t="s">
        <v>143</v>
      </c>
      <c r="F137" s="78">
        <v>0</v>
      </c>
    </row>
    <row r="138" spans="4:6" ht="12" customHeight="1">
      <c r="D138" s="108" t="s">
        <v>346</v>
      </c>
      <c r="E138" s="98"/>
      <c r="F138" s="104">
        <v>0</v>
      </c>
    </row>
    <row r="139" spans="4:6" ht="12" customHeight="1">
      <c r="D139" s="108"/>
      <c r="E139" s="98" t="s">
        <v>142</v>
      </c>
      <c r="F139" s="78">
        <v>0</v>
      </c>
    </row>
    <row r="140" spans="4:6" ht="12" customHeight="1">
      <c r="D140" s="108"/>
      <c r="E140" s="98" t="s">
        <v>158</v>
      </c>
      <c r="F140" s="78">
        <v>0</v>
      </c>
    </row>
    <row r="141" spans="4:6" ht="12" customHeight="1">
      <c r="D141" s="108"/>
      <c r="E141" s="98" t="s">
        <v>143</v>
      </c>
      <c r="F141" s="78">
        <v>0</v>
      </c>
    </row>
    <row r="142" spans="4:6" ht="12" customHeight="1">
      <c r="D142" s="108" t="s">
        <v>160</v>
      </c>
      <c r="E142" s="98"/>
      <c r="F142" s="104">
        <f>+F143+F144+F145</f>
        <v>0</v>
      </c>
    </row>
    <row r="143" spans="4:6" ht="12" customHeight="1">
      <c r="D143" s="108"/>
      <c r="E143" s="98" t="s">
        <v>142</v>
      </c>
      <c r="F143" s="78">
        <v>0</v>
      </c>
    </row>
    <row r="144" spans="4:6" ht="12" customHeight="1">
      <c r="D144" s="108"/>
      <c r="E144" s="98" t="s">
        <v>158</v>
      </c>
      <c r="F144" s="78">
        <v>0</v>
      </c>
    </row>
    <row r="145" spans="4:6" ht="12" customHeight="1">
      <c r="D145" s="108"/>
      <c r="E145" s="98" t="s">
        <v>143</v>
      </c>
      <c r="F145" s="78">
        <v>0</v>
      </c>
    </row>
    <row r="146" spans="4:6" ht="12" customHeight="1">
      <c r="D146" s="108" t="s">
        <v>287</v>
      </c>
      <c r="E146" s="98"/>
      <c r="F146" s="104">
        <f>+F147</f>
        <v>303.5</v>
      </c>
    </row>
    <row r="147" spans="4:6" ht="12" customHeight="1">
      <c r="D147" s="108"/>
      <c r="E147" s="98" t="s">
        <v>142</v>
      </c>
      <c r="F147" s="78">
        <v>303.5</v>
      </c>
    </row>
    <row r="148" spans="4:6" ht="12" customHeight="1">
      <c r="D148" s="108"/>
      <c r="E148" s="98" t="s">
        <v>158</v>
      </c>
      <c r="F148" s="78">
        <v>0</v>
      </c>
    </row>
    <row r="149" spans="4:6" ht="12" customHeight="1">
      <c r="D149" s="108"/>
      <c r="E149" s="98" t="s">
        <v>143</v>
      </c>
      <c r="F149" s="78">
        <v>0</v>
      </c>
    </row>
    <row r="150" spans="4:6" ht="12" customHeight="1">
      <c r="D150" s="87"/>
      <c r="E150" s="98"/>
      <c r="F150" s="78"/>
    </row>
    <row r="151" spans="2:6" ht="12" customHeight="1">
      <c r="B151" s="43" t="s">
        <v>96</v>
      </c>
      <c r="D151" s="95"/>
      <c r="E151" s="98"/>
      <c r="F151" s="103">
        <f>+F10-F37</f>
        <v>2454.9899999999943</v>
      </c>
    </row>
    <row r="152" spans="2:6" ht="12" customHeight="1">
      <c r="B152" s="43"/>
      <c r="D152" s="95"/>
      <c r="E152" s="98"/>
      <c r="F152" s="103"/>
    </row>
    <row r="153" spans="2:6" ht="12" customHeight="1">
      <c r="B153" s="43"/>
      <c r="D153" s="95"/>
      <c r="E153" s="98"/>
      <c r="F153" s="103"/>
    </row>
    <row r="154" spans="2:6" ht="12" customHeight="1">
      <c r="B154" s="43"/>
      <c r="D154" s="95"/>
      <c r="E154" s="98"/>
      <c r="F154" s="103"/>
    </row>
    <row r="155" spans="2:6" ht="12" customHeight="1">
      <c r="B155" s="43"/>
      <c r="D155" s="95"/>
      <c r="E155" s="98"/>
      <c r="F155" s="103"/>
    </row>
    <row r="156" spans="1:7" ht="12" customHeight="1">
      <c r="A156" s="128"/>
      <c r="B156" s="128" t="s">
        <v>359</v>
      </c>
      <c r="C156" s="129"/>
      <c r="D156" s="95"/>
      <c r="E156" s="98"/>
      <c r="F156" s="130"/>
      <c r="G156" s="131" t="s">
        <v>97</v>
      </c>
    </row>
    <row r="157" spans="1:7" ht="12" customHeight="1">
      <c r="A157" s="132"/>
      <c r="B157" s="132" t="s">
        <v>357</v>
      </c>
      <c r="C157" s="133"/>
      <c r="D157" s="95"/>
      <c r="E157" s="98"/>
      <c r="F157" s="130"/>
      <c r="G157" s="130"/>
    </row>
    <row r="158" spans="1:7" ht="12" customHeight="1">
      <c r="A158" s="132"/>
      <c r="B158" s="132" t="s">
        <v>358</v>
      </c>
      <c r="C158" s="133"/>
      <c r="D158" s="95"/>
      <c r="E158" s="98"/>
      <c r="F158" s="130"/>
      <c r="G158" s="130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spans="4:5" ht="12.75">
      <c r="D167" s="95"/>
      <c r="E167" s="98"/>
    </row>
    <row r="168" spans="4:5" ht="12.75">
      <c r="D168" s="95"/>
      <c r="E168" s="98"/>
    </row>
    <row r="169" spans="4:5" ht="12.75">
      <c r="D169" s="95"/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2" ht="12.75">
      <c r="E182" s="98"/>
    </row>
    <row r="183" ht="12.75">
      <c r="E183" s="98"/>
    </row>
    <row r="184" ht="12.75">
      <c r="E184" s="98"/>
    </row>
    <row r="187" ht="12.75" hidden="1"/>
  </sheetData>
  <printOptions/>
  <pageMargins left="0.75" right="0.75" top="1" bottom="1" header="0.492125985" footer="0.492125985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B5">
      <selection activeCell="H35" sqref="H3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36220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19453.99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17565.59</v>
      </c>
    </row>
    <row r="15" spans="4:6" ht="12.75">
      <c r="D15" s="84" t="s">
        <v>99</v>
      </c>
      <c r="E15" s="90"/>
      <c r="F15" s="78">
        <v>17565.59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</f>
        <v>1885.4</v>
      </c>
    </row>
    <row r="18" spans="3:6" ht="12.75">
      <c r="C18" s="95"/>
      <c r="D18" s="106" t="s">
        <v>155</v>
      </c>
      <c r="E18" s="90"/>
      <c r="F18" s="107">
        <v>192.98</v>
      </c>
    </row>
    <row r="19" spans="3:6" ht="12.75">
      <c r="C19" s="95"/>
      <c r="D19" s="106" t="s">
        <v>162</v>
      </c>
      <c r="E19" s="90"/>
      <c r="F19" s="107">
        <v>25.68</v>
      </c>
    </row>
    <row r="20" spans="3:6" ht="12.75">
      <c r="C20"/>
      <c r="D20" s="84" t="s">
        <v>151</v>
      </c>
      <c r="E20" s="89"/>
      <c r="F20" s="1">
        <v>486.42</v>
      </c>
    </row>
    <row r="21" spans="3:6" ht="12.75">
      <c r="C21"/>
      <c r="D21" s="84" t="s">
        <v>101</v>
      </c>
      <c r="E21" s="89"/>
      <c r="F21" s="1">
        <v>4.84</v>
      </c>
    </row>
    <row r="22" spans="3:6" ht="12.75">
      <c r="C22"/>
      <c r="D22" s="84" t="s">
        <v>102</v>
      </c>
      <c r="E22" s="89"/>
      <c r="F22" s="1">
        <v>656.21</v>
      </c>
    </row>
    <row r="23" spans="3:6" ht="12.75">
      <c r="C23"/>
      <c r="D23" s="84" t="s">
        <v>74</v>
      </c>
      <c r="E23" s="89"/>
      <c r="F23" s="1">
        <v>519.27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</f>
        <v>3</v>
      </c>
    </row>
    <row r="26" spans="3:6" ht="12.75">
      <c r="C26"/>
      <c r="D26" s="84" t="s">
        <v>104</v>
      </c>
      <c r="E26" s="89"/>
      <c r="F26" s="1">
        <v>3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163</v>
      </c>
      <c r="E29" s="89"/>
      <c r="F29" s="1">
        <v>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20268.180000000004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7962.92</v>
      </c>
    </row>
    <row r="34" spans="4:6" ht="12.75">
      <c r="D34" s="95" t="s">
        <v>108</v>
      </c>
      <c r="E34" s="90"/>
      <c r="F34" s="104">
        <f>+F35+F36+F37+F38+F39</f>
        <v>4391.48</v>
      </c>
    </row>
    <row r="35" spans="4:6" ht="12.75">
      <c r="D35" s="87"/>
      <c r="E35" s="97" t="s">
        <v>174</v>
      </c>
      <c r="F35" s="83">
        <v>66.88</v>
      </c>
    </row>
    <row r="36" spans="4:6" ht="12.75">
      <c r="D36" s="87"/>
      <c r="E36" s="97" t="s">
        <v>161</v>
      </c>
      <c r="F36" s="83">
        <v>668.75</v>
      </c>
    </row>
    <row r="37" spans="4:6" ht="12.75">
      <c r="D37" s="87"/>
      <c r="E37" s="98" t="s">
        <v>153</v>
      </c>
      <c r="F37" s="78">
        <v>11.34</v>
      </c>
    </row>
    <row r="38" spans="4:6" ht="12.75">
      <c r="D38" s="87"/>
      <c r="E38" s="98" t="s">
        <v>110</v>
      </c>
      <c r="F38" s="78">
        <v>3513.31</v>
      </c>
    </row>
    <row r="39" spans="4:6" ht="12.75">
      <c r="D39" s="87"/>
      <c r="E39" s="98" t="s">
        <v>111</v>
      </c>
      <c r="F39" s="78">
        <f>280-148.8</f>
        <v>131.2</v>
      </c>
    </row>
    <row r="40" spans="4:6" ht="12.75">
      <c r="D40" s="95" t="s">
        <v>112</v>
      </c>
      <c r="E40" s="90"/>
      <c r="F40" s="104">
        <f>+F41+F42</f>
        <v>1392.29</v>
      </c>
    </row>
    <row r="41" spans="4:6" ht="12.75">
      <c r="D41" s="95"/>
      <c r="E41" s="98" t="s">
        <v>113</v>
      </c>
      <c r="F41" s="78">
        <v>912.92</v>
      </c>
    </row>
    <row r="42" spans="4:6" ht="12.75">
      <c r="D42" s="95"/>
      <c r="E42" s="98" t="s">
        <v>114</v>
      </c>
      <c r="F42" s="78">
        <v>479.37</v>
      </c>
    </row>
    <row r="43" spans="4:6" ht="12.75">
      <c r="D43" s="95" t="s">
        <v>115</v>
      </c>
      <c r="E43" s="98"/>
      <c r="F43" s="104">
        <f>+F44+F45</f>
        <v>2179.15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1750.15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136.65</v>
      </c>
    </row>
    <row r="48" spans="2:6" ht="12.75">
      <c r="B48" s="69"/>
      <c r="C48" s="95"/>
      <c r="D48" s="98" t="s">
        <v>119</v>
      </c>
      <c r="E48" s="98"/>
      <c r="F48" s="78">
        <f>111.85-2.6</f>
        <v>109.25</v>
      </c>
    </row>
    <row r="49" spans="2:6" ht="12.75">
      <c r="B49" s="69"/>
      <c r="C49" s="95"/>
      <c r="D49" s="98" t="s">
        <v>120</v>
      </c>
      <c r="E49" s="98"/>
      <c r="F49" s="78">
        <v>-4.6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0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+F55+F56+F57+F58+F60+F62++F64+F65++F67+F68++F69++F70++F73++F74+F75</f>
        <v>2276.6900000000005</v>
      </c>
    </row>
    <row r="55" spans="3:6" ht="12.75">
      <c r="C55" s="95"/>
      <c r="D55" s="98" t="s">
        <v>125</v>
      </c>
      <c r="E55" s="98"/>
      <c r="F55" s="78">
        <v>399.35</v>
      </c>
    </row>
    <row r="56" spans="3:6" ht="12.75">
      <c r="C56" s="95"/>
      <c r="D56" s="98" t="s">
        <v>77</v>
      </c>
      <c r="E56" s="98"/>
      <c r="F56" s="78">
        <v>179.76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85.42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10.8</v>
      </c>
    </row>
    <row r="61" spans="3:6" ht="12.75">
      <c r="C61" s="95"/>
      <c r="D61" s="98" t="s">
        <v>164</v>
      </c>
      <c r="E61" s="98"/>
      <c r="F61" s="78">
        <v>0</v>
      </c>
    </row>
    <row r="62" spans="3:6" ht="12.75">
      <c r="C62" s="95"/>
      <c r="D62" s="98" t="s">
        <v>127</v>
      </c>
      <c r="E62" s="98"/>
      <c r="F62" s="78">
        <v>138.1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5.2</v>
      </c>
    </row>
    <row r="65" spans="3:6" ht="12.75">
      <c r="C65" s="95"/>
      <c r="D65" s="98" t="s">
        <v>130</v>
      </c>
      <c r="E65" s="98"/>
      <c r="F65" s="78">
        <v>64.5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111.06</v>
      </c>
    </row>
    <row r="68" spans="3:6" ht="12.75">
      <c r="C68" s="95"/>
      <c r="D68" s="98" t="s">
        <v>133</v>
      </c>
      <c r="E68" s="98"/>
      <c r="F68" s="78">
        <v>187.35</v>
      </c>
    </row>
    <row r="69" spans="3:6" ht="12.75">
      <c r="C69" s="95"/>
      <c r="D69" s="98" t="s">
        <v>134</v>
      </c>
      <c r="E69" s="98"/>
      <c r="F69" s="1">
        <v>138.37</v>
      </c>
    </row>
    <row r="70" spans="3:6" ht="12.75">
      <c r="C70" s="95"/>
      <c r="D70" s="98" t="s">
        <v>165</v>
      </c>
      <c r="E70" s="98"/>
      <c r="F70" s="1">
        <v>9.15</v>
      </c>
    </row>
    <row r="71" spans="3:6" ht="12.75">
      <c r="C71" s="95"/>
      <c r="D71" s="98" t="s">
        <v>166</v>
      </c>
      <c r="E71" s="98"/>
      <c r="F71" s="1">
        <v>0</v>
      </c>
    </row>
    <row r="72" spans="3:6" ht="12.75">
      <c r="C72" s="95"/>
      <c r="D72" s="98" t="s">
        <v>167</v>
      </c>
      <c r="E72" s="98"/>
      <c r="F72" s="1">
        <v>0</v>
      </c>
    </row>
    <row r="73" spans="3:6" ht="12.75">
      <c r="C73" s="95"/>
      <c r="D73" s="98" t="s">
        <v>135</v>
      </c>
      <c r="E73" s="98"/>
      <c r="F73" s="1">
        <v>556.03</v>
      </c>
    </row>
    <row r="74" spans="3:6" ht="12.75">
      <c r="C74" s="95"/>
      <c r="D74" s="98" t="s">
        <v>136</v>
      </c>
      <c r="E74" s="98"/>
      <c r="F74" s="1">
        <v>18.3</v>
      </c>
    </row>
    <row r="75" spans="3:6" ht="12.75">
      <c r="C75" s="95"/>
      <c r="D75" s="98" t="s">
        <v>137</v>
      </c>
      <c r="E75" s="98"/>
      <c r="F75" s="1">
        <v>199.3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762.77</v>
      </c>
    </row>
    <row r="78" spans="3:6" ht="12.75">
      <c r="C78" s="95"/>
      <c r="D78" s="98" t="s">
        <v>139</v>
      </c>
      <c r="E78" s="98"/>
      <c r="F78" s="1">
        <v>73</v>
      </c>
    </row>
    <row r="79" spans="3:6" ht="12.75">
      <c r="C79" s="95"/>
      <c r="D79" s="98" t="s">
        <v>85</v>
      </c>
      <c r="E79" s="98"/>
      <c r="F79" s="1">
        <v>689.77</v>
      </c>
    </row>
    <row r="80" spans="3:6" ht="12.75">
      <c r="C80" s="95"/>
      <c r="D80" s="98" t="s">
        <v>140</v>
      </c>
      <c r="E80" s="98"/>
      <c r="F80" s="1">
        <v>0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+F83+F87</f>
        <v>4368.12</v>
      </c>
    </row>
    <row r="83" spans="4:6" ht="12.75">
      <c r="D83" s="95" t="s">
        <v>152</v>
      </c>
      <c r="E83" s="90"/>
      <c r="F83" s="104">
        <f>+F84+F85+F86</f>
        <v>4169.12</v>
      </c>
    </row>
    <row r="84" spans="4:6" ht="12.75">
      <c r="D84" s="87"/>
      <c r="E84" s="97" t="s">
        <v>142</v>
      </c>
      <c r="F84" s="83">
        <v>3132</v>
      </c>
    </row>
    <row r="85" spans="4:6" ht="12.75">
      <c r="D85" s="87"/>
      <c r="E85" s="98" t="s">
        <v>143</v>
      </c>
      <c r="F85" s="78">
        <v>150</v>
      </c>
    </row>
    <row r="86" spans="4:6" ht="12.75">
      <c r="D86" s="87"/>
      <c r="E86" s="98" t="s">
        <v>156</v>
      </c>
      <c r="F86" s="78">
        <v>887.12</v>
      </c>
    </row>
    <row r="87" spans="4:6" ht="12.75">
      <c r="D87" s="108" t="s">
        <v>157</v>
      </c>
      <c r="E87" s="98"/>
      <c r="F87" s="104">
        <f>+F88+F89+F90</f>
        <v>199</v>
      </c>
    </row>
    <row r="88" spans="4:6" ht="12.75">
      <c r="D88" s="87"/>
      <c r="E88" s="98" t="s">
        <v>142</v>
      </c>
      <c r="F88" s="78">
        <v>82.5</v>
      </c>
    </row>
    <row r="89" spans="4:6" ht="12.75">
      <c r="D89" s="87"/>
      <c r="E89" s="98" t="s">
        <v>158</v>
      </c>
      <c r="F89" s="78">
        <v>52.5</v>
      </c>
    </row>
    <row r="90" spans="4:6" ht="12.75">
      <c r="D90" s="87"/>
      <c r="E90" s="98" t="s">
        <v>143</v>
      </c>
      <c r="F90" s="78">
        <v>64</v>
      </c>
    </row>
    <row r="91" spans="4:6" ht="12.75">
      <c r="D91" s="108" t="s">
        <v>168</v>
      </c>
      <c r="E91" s="98"/>
      <c r="F91" s="104">
        <f>+F92</f>
        <v>0</v>
      </c>
    </row>
    <row r="92" spans="4:6" ht="12.75">
      <c r="D92" s="87"/>
      <c r="E92" s="98" t="s">
        <v>142</v>
      </c>
      <c r="F92" s="78">
        <v>0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0</v>
      </c>
    </row>
    <row r="96" spans="4:6" ht="12.75">
      <c r="D96" s="87"/>
      <c r="E96" s="98" t="s">
        <v>142</v>
      </c>
      <c r="F96" s="78">
        <v>0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0</v>
      </c>
    </row>
    <row r="100" spans="4:6" ht="12.75">
      <c r="D100" s="87"/>
      <c r="E100" s="98" t="s">
        <v>142</v>
      </c>
      <c r="F100" s="78">
        <v>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0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3993.2</v>
      </c>
    </row>
    <row r="105" spans="4:6" ht="12.75">
      <c r="D105" s="97" t="s">
        <v>148</v>
      </c>
      <c r="E105" s="97"/>
      <c r="F105" s="83">
        <v>3509.72</v>
      </c>
    </row>
    <row r="106" spans="4:6" ht="12.75">
      <c r="D106" s="97" t="s">
        <v>149</v>
      </c>
      <c r="E106" s="97"/>
      <c r="F106" s="83">
        <v>175.48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45</v>
      </c>
    </row>
    <row r="109" spans="4:6" ht="12.75">
      <c r="D109" s="97" t="s">
        <v>171</v>
      </c>
      <c r="E109" s="97"/>
      <c r="F109" s="83">
        <v>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+F118</f>
        <v>767.8299999999999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0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0</v>
      </c>
    </row>
    <row r="118" spans="4:6" ht="12.75">
      <c r="D118" s="108" t="s">
        <v>160</v>
      </c>
      <c r="E118" s="98"/>
      <c r="F118" s="104">
        <f>+F119+F120+F121</f>
        <v>767.8299999999999</v>
      </c>
    </row>
    <row r="119" spans="4:6" ht="12.75">
      <c r="D119" s="87"/>
      <c r="E119" s="109" t="s">
        <v>142</v>
      </c>
      <c r="F119" s="78">
        <v>137.5</v>
      </c>
    </row>
    <row r="120" spans="4:6" ht="12.75">
      <c r="D120" s="87"/>
      <c r="E120" s="98" t="s">
        <v>158</v>
      </c>
      <c r="F120" s="78">
        <v>224.4</v>
      </c>
    </row>
    <row r="121" spans="4:6" ht="12.75">
      <c r="D121" s="87"/>
      <c r="E121" s="98" t="s">
        <v>143</v>
      </c>
      <c r="F121" s="78">
        <v>405.93</v>
      </c>
    </row>
    <row r="122" spans="4:6" ht="12.75">
      <c r="D122" s="108" t="s">
        <v>172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0</v>
      </c>
    </row>
    <row r="126" spans="4:6" ht="10.5" customHeight="1">
      <c r="D126" s="108" t="s">
        <v>173</v>
      </c>
      <c r="E126" s="98"/>
      <c r="F126" s="104">
        <f>+F127</f>
        <v>0</v>
      </c>
    </row>
    <row r="127" spans="4:6" ht="10.5" customHeight="1">
      <c r="D127" s="87"/>
      <c r="E127" s="98" t="s">
        <v>142</v>
      </c>
      <c r="F127" s="78">
        <v>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-814.1900000000023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874015748031497" right="0.7874015748031497" top="0.6299212598425197" bottom="0.9448818897637796" header="0.5118110236220472" footer="0.5118110236220472"/>
  <pageSetup blackAndWhite="1" horizontalDpi="120" verticalDpi="120" orientation="portrait" r:id="rId1"/>
  <headerFooter alignWithMargins="0">
    <oddFooter>&amp;R&amp;F &amp;D &amp;T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36251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30994.230000000003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v>17558.56</v>
      </c>
    </row>
    <row r="15" spans="4:6" ht="12.75">
      <c r="D15" s="84" t="s">
        <v>99</v>
      </c>
      <c r="E15" s="90"/>
      <c r="F15" s="78">
        <v>17558.56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</f>
        <v>1649.8</v>
      </c>
    </row>
    <row r="18" spans="3:6" ht="12.75">
      <c r="C18" s="95"/>
      <c r="D18" s="106" t="s">
        <v>155</v>
      </c>
      <c r="E18" s="90"/>
      <c r="F18" s="107">
        <v>0</v>
      </c>
    </row>
    <row r="19" spans="3:6" ht="12.75">
      <c r="C19" s="95"/>
      <c r="D19" s="106" t="s">
        <v>162</v>
      </c>
      <c r="E19" s="90"/>
      <c r="F19" s="107">
        <v>56.4</v>
      </c>
    </row>
    <row r="20" spans="3:6" ht="12.75">
      <c r="C20"/>
      <c r="D20" s="84" t="s">
        <v>151</v>
      </c>
      <c r="E20" s="89"/>
      <c r="F20" s="1">
        <v>6.87</v>
      </c>
    </row>
    <row r="21" spans="3:6" ht="12.75">
      <c r="C21"/>
      <c r="D21" s="84" t="s">
        <v>101</v>
      </c>
      <c r="E21" s="89"/>
      <c r="F21" s="1">
        <v>429.81</v>
      </c>
    </row>
    <row r="22" spans="3:6" ht="12.75">
      <c r="C22"/>
      <c r="D22" s="84" t="s">
        <v>102</v>
      </c>
      <c r="E22" s="89"/>
      <c r="F22" s="1">
        <v>639.55</v>
      </c>
    </row>
    <row r="23" spans="3:6" ht="12.75">
      <c r="C23"/>
      <c r="D23" s="84" t="s">
        <v>74</v>
      </c>
      <c r="E23" s="89"/>
      <c r="F23" s="1">
        <v>517.17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+F26+F28+F29</f>
        <v>11785.87</v>
      </c>
    </row>
    <row r="26" spans="3:6" ht="12.75">
      <c r="C26"/>
      <c r="D26" s="84" t="s">
        <v>104</v>
      </c>
      <c r="E26" s="89"/>
      <c r="F26" s="1">
        <v>25.5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0.37</v>
      </c>
    </row>
    <row r="29" spans="3:6" ht="12.75">
      <c r="C29"/>
      <c r="D29" s="84" t="s">
        <v>163</v>
      </c>
      <c r="E29" s="89"/>
      <c r="F29" s="1">
        <v>11760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18330.72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6741.66</v>
      </c>
    </row>
    <row r="34" spans="4:6" ht="12.75">
      <c r="D34" s="95" t="s">
        <v>108</v>
      </c>
      <c r="E34" s="90"/>
      <c r="F34" s="104">
        <f>+F37+F38+F39</f>
        <v>3686.2299999999996</v>
      </c>
    </row>
    <row r="35" spans="4:6" ht="12.75">
      <c r="D35" s="87"/>
      <c r="E35" s="97" t="s">
        <v>109</v>
      </c>
      <c r="F35" s="83">
        <v>0</v>
      </c>
    </row>
    <row r="36" spans="4:6" ht="12.75">
      <c r="D36" s="87"/>
      <c r="E36" s="97" t="s">
        <v>161</v>
      </c>
      <c r="F36" s="83">
        <v>0</v>
      </c>
    </row>
    <row r="37" spans="4:6" ht="12.75">
      <c r="D37" s="87"/>
      <c r="E37" s="98" t="s">
        <v>153</v>
      </c>
      <c r="F37" s="78">
        <v>27.43</v>
      </c>
    </row>
    <row r="38" spans="4:6" ht="12.75">
      <c r="D38" s="87"/>
      <c r="E38" s="98" t="s">
        <v>110</v>
      </c>
      <c r="F38" s="78">
        <v>3557.6</v>
      </c>
    </row>
    <row r="39" spans="4:6" ht="12.75">
      <c r="D39" s="87"/>
      <c r="E39" s="98" t="s">
        <v>111</v>
      </c>
      <c r="F39" s="78">
        <f>270-168.8</f>
        <v>101.19999999999999</v>
      </c>
    </row>
    <row r="40" spans="4:6" ht="12.75">
      <c r="D40" s="95" t="s">
        <v>112</v>
      </c>
      <c r="E40" s="90"/>
      <c r="F40" s="104">
        <f>+F41+F42</f>
        <v>1221.78</v>
      </c>
    </row>
    <row r="41" spans="4:6" ht="12.75">
      <c r="D41" s="95"/>
      <c r="E41" s="98" t="s">
        <v>113</v>
      </c>
      <c r="F41" s="78">
        <v>284.59</v>
      </c>
    </row>
    <row r="42" spans="4:6" ht="12.75">
      <c r="D42" s="95"/>
      <c r="E42" s="98" t="s">
        <v>114</v>
      </c>
      <c r="F42" s="78">
        <v>937.19</v>
      </c>
    </row>
    <row r="43" spans="4:6" ht="12.75">
      <c r="D43" s="95" t="s">
        <v>115</v>
      </c>
      <c r="E43" s="98"/>
      <c r="F43" s="104">
        <f>+F44+F45</f>
        <v>1833.65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1404.65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154.38</v>
      </c>
    </row>
    <row r="48" spans="2:6" ht="12.75">
      <c r="B48" s="69"/>
      <c r="C48" s="95"/>
      <c r="D48" s="98" t="s">
        <v>119</v>
      </c>
      <c r="E48" s="98"/>
      <c r="F48" s="78">
        <f>130.6-27.46</f>
        <v>103.13999999999999</v>
      </c>
    </row>
    <row r="49" spans="2:6" ht="12.75">
      <c r="B49" s="69"/>
      <c r="C49" s="95"/>
      <c r="D49" s="98" t="s">
        <v>120</v>
      </c>
      <c r="E49" s="98"/>
      <c r="F49" s="78">
        <v>0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19.24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+F55+F56+F57+F58+F60+F61+F62+F65+F67+F68+F69+F71+F72+F73+F74+F75</f>
        <v>3211.3800000000006</v>
      </c>
    </row>
    <row r="55" spans="3:6" ht="12.75">
      <c r="C55" s="95"/>
      <c r="D55" s="98" t="s">
        <v>125</v>
      </c>
      <c r="E55" s="98"/>
      <c r="F55" s="78">
        <v>197.48</v>
      </c>
    </row>
    <row r="56" spans="3:6" ht="12.75">
      <c r="C56" s="95"/>
      <c r="D56" s="98" t="s">
        <v>77</v>
      </c>
      <c r="E56" s="98"/>
      <c r="F56" s="78">
        <v>226.96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54.16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0</v>
      </c>
    </row>
    <row r="61" spans="3:6" ht="12.75">
      <c r="C61" s="95"/>
      <c r="D61" s="98" t="s">
        <v>164</v>
      </c>
      <c r="E61" s="98"/>
      <c r="F61" s="78">
        <v>149.46</v>
      </c>
    </row>
    <row r="62" spans="3:6" ht="12.75">
      <c r="C62" s="95"/>
      <c r="D62" s="98" t="s">
        <v>127</v>
      </c>
      <c r="E62" s="98"/>
      <c r="F62" s="78">
        <v>146.78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0</v>
      </c>
    </row>
    <row r="65" spans="3:6" ht="12.75">
      <c r="C65" s="95"/>
      <c r="D65" s="98" t="s">
        <v>130</v>
      </c>
      <c r="E65" s="98"/>
      <c r="F65" s="78">
        <v>149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103.3</v>
      </c>
    </row>
    <row r="68" spans="3:6" ht="12.75">
      <c r="C68" s="95"/>
      <c r="D68" s="98" t="s">
        <v>133</v>
      </c>
      <c r="E68" s="98"/>
      <c r="F68" s="78">
        <v>326.28</v>
      </c>
    </row>
    <row r="69" spans="3:6" ht="12.75">
      <c r="C69" s="95"/>
      <c r="D69" s="98" t="s">
        <v>134</v>
      </c>
      <c r="E69" s="98"/>
      <c r="F69" s="1">
        <v>124.23</v>
      </c>
    </row>
    <row r="70" spans="3:6" ht="12.75">
      <c r="C70" s="95"/>
      <c r="D70" s="98" t="s">
        <v>165</v>
      </c>
      <c r="E70" s="98"/>
      <c r="F70" s="1">
        <v>0</v>
      </c>
    </row>
    <row r="71" spans="3:6" ht="12.75">
      <c r="C71" s="95"/>
      <c r="D71" s="98" t="s">
        <v>166</v>
      </c>
      <c r="E71" s="98"/>
      <c r="F71" s="1">
        <v>334.2</v>
      </c>
    </row>
    <row r="72" spans="3:6" ht="12.75">
      <c r="C72" s="95"/>
      <c r="D72" s="98" t="s">
        <v>167</v>
      </c>
      <c r="E72" s="98"/>
      <c r="F72" s="1">
        <v>225</v>
      </c>
    </row>
    <row r="73" spans="3:6" ht="12.75">
      <c r="C73" s="95"/>
      <c r="D73" s="98" t="s">
        <v>135</v>
      </c>
      <c r="E73" s="98"/>
      <c r="F73" s="1">
        <v>776.4</v>
      </c>
    </row>
    <row r="74" spans="3:6" ht="12.75">
      <c r="C74" s="95"/>
      <c r="D74" s="98" t="s">
        <v>136</v>
      </c>
      <c r="E74" s="98"/>
      <c r="F74" s="1">
        <v>5.4</v>
      </c>
    </row>
    <row r="75" spans="3:6" ht="12.75">
      <c r="C75" s="95"/>
      <c r="D75" s="98" t="s">
        <v>137</v>
      </c>
      <c r="E75" s="98"/>
      <c r="F75" s="1">
        <v>218.73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1622</v>
      </c>
    </row>
    <row r="78" spans="3:6" ht="12.75">
      <c r="C78" s="95"/>
      <c r="D78" s="98" t="s">
        <v>139</v>
      </c>
      <c r="E78" s="98"/>
      <c r="F78" s="1">
        <v>0</v>
      </c>
    </row>
    <row r="79" spans="3:6" ht="12.75">
      <c r="C79" s="95"/>
      <c r="D79" s="98" t="s">
        <v>85</v>
      </c>
      <c r="E79" s="98"/>
      <c r="F79" s="1">
        <v>593</v>
      </c>
    </row>
    <row r="80" spans="3:6" ht="12.75">
      <c r="C80" s="95"/>
      <c r="D80" s="98" t="s">
        <v>140</v>
      </c>
      <c r="E80" s="98"/>
      <c r="F80" s="1">
        <v>1029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+F91+F95+F99</f>
        <v>1350.6</v>
      </c>
    </row>
    <row r="83" spans="4:6" ht="12.75">
      <c r="D83" s="95" t="s">
        <v>152</v>
      </c>
      <c r="E83" s="90"/>
      <c r="F83" s="104">
        <v>0</v>
      </c>
    </row>
    <row r="84" spans="4:6" ht="12.75">
      <c r="D84" s="87"/>
      <c r="E84" s="97" t="s">
        <v>142</v>
      </c>
      <c r="F84" s="83">
        <v>0</v>
      </c>
    </row>
    <row r="85" spans="4:6" ht="12.75">
      <c r="D85" s="87"/>
      <c r="E85" s="98" t="s">
        <v>143</v>
      </c>
      <c r="F85" s="78">
        <v>0</v>
      </c>
    </row>
    <row r="86" spans="4:6" ht="12.75">
      <c r="D86" s="87"/>
      <c r="E86" s="98" t="s">
        <v>156</v>
      </c>
      <c r="F86" s="78">
        <v>0</v>
      </c>
    </row>
    <row r="87" spans="4:6" ht="12.75">
      <c r="D87" s="108" t="s">
        <v>157</v>
      </c>
      <c r="E87" s="98"/>
      <c r="F87" s="104">
        <v>0</v>
      </c>
    </row>
    <row r="88" spans="4:6" ht="12.75">
      <c r="D88" s="87"/>
      <c r="E88" s="98" t="s">
        <v>142</v>
      </c>
      <c r="F88" s="78">
        <v>0</v>
      </c>
    </row>
    <row r="89" spans="4:6" ht="12.75">
      <c r="D89" s="87"/>
      <c r="E89" s="98" t="s">
        <v>158</v>
      </c>
      <c r="F89" s="78">
        <v>0</v>
      </c>
    </row>
    <row r="90" spans="4:6" ht="12.75">
      <c r="D90" s="87"/>
      <c r="E90" s="98" t="s">
        <v>143</v>
      </c>
      <c r="F90" s="78">
        <v>0</v>
      </c>
    </row>
    <row r="91" spans="4:6" ht="12.75">
      <c r="D91" s="108" t="s">
        <v>168</v>
      </c>
      <c r="E91" s="98"/>
      <c r="F91" s="104">
        <f>+F92</f>
        <v>82.5</v>
      </c>
    </row>
    <row r="92" spans="4:6" ht="12.75">
      <c r="D92" s="87"/>
      <c r="E92" s="98" t="s">
        <v>142</v>
      </c>
      <c r="F92" s="78">
        <v>82.5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320.5</v>
      </c>
    </row>
    <row r="96" spans="4:6" ht="12.75">
      <c r="D96" s="87"/>
      <c r="E96" s="98" t="s">
        <v>142</v>
      </c>
      <c r="F96" s="78">
        <v>320.5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947.6</v>
      </c>
    </row>
    <row r="100" spans="4:6" ht="12.75">
      <c r="D100" s="87"/>
      <c r="E100" s="98" t="s">
        <v>142</v>
      </c>
      <c r="F100" s="78">
        <v>230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717.6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3972.5</v>
      </c>
    </row>
    <row r="105" spans="4:6" ht="12.75">
      <c r="D105" s="97" t="s">
        <v>148</v>
      </c>
      <c r="E105" s="97"/>
      <c r="F105" s="83">
        <v>3504.29</v>
      </c>
    </row>
    <row r="106" spans="4:6" ht="12.75">
      <c r="D106" s="97" t="s">
        <v>149</v>
      </c>
      <c r="E106" s="97"/>
      <c r="F106" s="83">
        <v>175.21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20</v>
      </c>
    </row>
    <row r="109" spans="4:6" ht="12.75">
      <c r="D109" s="97" t="s">
        <v>171</v>
      </c>
      <c r="E109" s="97"/>
      <c r="F109" s="83">
        <v>10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+F115+F122+F126</f>
        <v>1278.2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51.5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51.5</v>
      </c>
    </row>
    <row r="118" spans="4:6" ht="12.75">
      <c r="D118" s="108" t="s">
        <v>160</v>
      </c>
      <c r="E118" s="98"/>
      <c r="F118" s="104">
        <v>0</v>
      </c>
    </row>
    <row r="119" spans="4:6" ht="12.75">
      <c r="D119" s="87"/>
      <c r="E119" s="109" t="s">
        <v>142</v>
      </c>
      <c r="F119" s="78">
        <v>0</v>
      </c>
    </row>
    <row r="120" spans="4:6" ht="12.75">
      <c r="D120" s="87"/>
      <c r="E120" s="98" t="s">
        <v>158</v>
      </c>
      <c r="F120" s="78">
        <v>0</v>
      </c>
    </row>
    <row r="121" spans="4:6" ht="12.75">
      <c r="D121" s="87"/>
      <c r="E121" s="98" t="s">
        <v>143</v>
      </c>
      <c r="F121" s="78">
        <v>0</v>
      </c>
    </row>
    <row r="122" spans="4:6" ht="12.75">
      <c r="D122" s="108" t="s">
        <v>172</v>
      </c>
      <c r="E122" s="98"/>
      <c r="F122" s="104">
        <f>+F123+F125</f>
        <v>1006.7</v>
      </c>
    </row>
    <row r="123" spans="4:6" ht="12.75">
      <c r="D123" s="87"/>
      <c r="E123" s="98" t="s">
        <v>142</v>
      </c>
      <c r="F123" s="78">
        <v>944.2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62.5</v>
      </c>
    </row>
    <row r="126" spans="4:6" ht="10.5" customHeight="1">
      <c r="D126" s="108" t="s">
        <v>173</v>
      </c>
      <c r="E126" s="98"/>
      <c r="F126" s="104">
        <f>+F127</f>
        <v>220</v>
      </c>
    </row>
    <row r="127" spans="4:6" ht="10.5" customHeight="1">
      <c r="D127" s="87"/>
      <c r="E127" s="98" t="s">
        <v>142</v>
      </c>
      <c r="F127" s="78">
        <v>220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12663.510000000002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3"/>
  <sheetViews>
    <sheetView showGridLines="0" workbookViewId="0" topLeftCell="A117">
      <selection activeCell="H6" sqref="H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36281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v>36525.07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21205.89</v>
      </c>
    </row>
    <row r="15" spans="4:6" ht="12.75">
      <c r="D15" s="84" t="s">
        <v>99</v>
      </c>
      <c r="E15" s="90"/>
      <c r="F15" s="78">
        <v>21205.89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+F19+F20+F21+F23+F22+F18</f>
        <v>2682.4300000000003</v>
      </c>
    </row>
    <row r="18" spans="3:6" ht="12.75">
      <c r="C18" s="95"/>
      <c r="D18" s="106" t="s">
        <v>180</v>
      </c>
      <c r="E18" s="90"/>
      <c r="F18" s="107">
        <v>735</v>
      </c>
    </row>
    <row r="19" spans="3:6" ht="12.75">
      <c r="C19" s="95"/>
      <c r="D19" s="106" t="s">
        <v>162</v>
      </c>
      <c r="E19" s="90"/>
      <c r="F19" s="107">
        <v>384.32</v>
      </c>
    </row>
    <row r="20" spans="3:6" ht="12.75">
      <c r="C20"/>
      <c r="D20" s="84" t="s">
        <v>151</v>
      </c>
      <c r="E20" s="89"/>
      <c r="F20" s="1">
        <v>0.53</v>
      </c>
    </row>
    <row r="21" spans="3:6" ht="12.75">
      <c r="C21"/>
      <c r="D21" s="84" t="s">
        <v>101</v>
      </c>
      <c r="E21" s="89"/>
      <c r="F21" s="1">
        <v>1.86</v>
      </c>
    </row>
    <row r="22" spans="3:6" ht="12.75">
      <c r="C22"/>
      <c r="D22" s="84" t="s">
        <v>102</v>
      </c>
      <c r="E22" s="89"/>
      <c r="F22" s="1">
        <v>1037.26</v>
      </c>
    </row>
    <row r="23" spans="3:6" ht="12.75">
      <c r="C23"/>
      <c r="D23" s="84" t="s">
        <v>74</v>
      </c>
      <c r="E23" s="89"/>
      <c r="F23" s="1">
        <v>523.46</v>
      </c>
    </row>
    <row r="24" spans="3:6" ht="12.75">
      <c r="C24"/>
      <c r="E24" s="89"/>
      <c r="F24" s="1"/>
    </row>
    <row r="25" spans="3:8" ht="12.75">
      <c r="C25" s="96" t="s">
        <v>103</v>
      </c>
      <c r="E25" s="89"/>
      <c r="F25" s="103">
        <f>+F26+F27+F28+F29</f>
        <v>12636.75</v>
      </c>
      <c r="H25" s="1"/>
    </row>
    <row r="26" spans="3:6" ht="12.75">
      <c r="C26"/>
      <c r="D26" s="84" t="s">
        <v>104</v>
      </c>
      <c r="E26" s="89"/>
      <c r="F26" s="1">
        <v>21.8</v>
      </c>
    </row>
    <row r="27" spans="3:6" ht="12.75">
      <c r="C27"/>
      <c r="D27" s="84" t="s">
        <v>178</v>
      </c>
      <c r="E27" s="89"/>
      <c r="F27" s="1">
        <v>10.35</v>
      </c>
    </row>
    <row r="28" spans="3:6" ht="12.75">
      <c r="C28"/>
      <c r="D28" s="84" t="s">
        <v>179</v>
      </c>
      <c r="E28" s="89"/>
      <c r="F28" s="1">
        <v>4.6</v>
      </c>
    </row>
    <row r="29" spans="3:6" ht="12.75">
      <c r="C29"/>
      <c r="D29" s="84" t="s">
        <v>163</v>
      </c>
      <c r="E29" s="89"/>
      <c r="F29" s="1">
        <v>12600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+F33+F83+F105+F112+F48+F55+F78</f>
        <v>26234.12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+F34+F41+F44</f>
        <v>8023.21</v>
      </c>
    </row>
    <row r="34" spans="4:6" ht="12.75">
      <c r="D34" s="95" t="s">
        <v>108</v>
      </c>
      <c r="E34" s="90"/>
      <c r="F34" s="104">
        <f>+F35+F36+F37+F38+F39+F40</f>
        <v>4790.47</v>
      </c>
    </row>
    <row r="35" spans="4:6" ht="12.75">
      <c r="D35" s="87"/>
      <c r="E35" s="97" t="s">
        <v>181</v>
      </c>
      <c r="F35" s="83">
        <v>235.22</v>
      </c>
    </row>
    <row r="36" spans="4:6" ht="12.75">
      <c r="D36" s="87"/>
      <c r="E36" s="97" t="s">
        <v>182</v>
      </c>
      <c r="F36" s="83">
        <v>45</v>
      </c>
    </row>
    <row r="37" spans="4:6" ht="12.75">
      <c r="D37" s="87"/>
      <c r="E37" s="98" t="s">
        <v>183</v>
      </c>
      <c r="F37" s="78">
        <v>372.02</v>
      </c>
    </row>
    <row r="38" spans="4:6" ht="12.75">
      <c r="D38" s="87"/>
      <c r="E38" s="98" t="s">
        <v>153</v>
      </c>
      <c r="F38" s="78">
        <v>30.15</v>
      </c>
    </row>
    <row r="39" spans="4:6" ht="12.75">
      <c r="D39" s="87"/>
      <c r="E39" s="98" t="s">
        <v>110</v>
      </c>
      <c r="F39" s="78">
        <v>4069.2</v>
      </c>
    </row>
    <row r="40" spans="4:6" ht="12.75">
      <c r="D40" s="87"/>
      <c r="E40" s="98" t="s">
        <v>111</v>
      </c>
      <c r="F40" s="78">
        <v>38.88</v>
      </c>
    </row>
    <row r="41" spans="4:6" ht="12.75">
      <c r="D41" s="95" t="s">
        <v>112</v>
      </c>
      <c r="E41" s="90"/>
      <c r="F41" s="104">
        <f>+F42+F43</f>
        <v>1596.58</v>
      </c>
    </row>
    <row r="42" spans="4:6" ht="12.75">
      <c r="D42" s="95"/>
      <c r="E42" s="98" t="s">
        <v>113</v>
      </c>
      <c r="F42" s="78">
        <v>374.09</v>
      </c>
    </row>
    <row r="43" spans="4:6" ht="12.75">
      <c r="D43" s="95"/>
      <c r="E43" s="98" t="s">
        <v>114</v>
      </c>
      <c r="F43" s="78">
        <v>1222.49</v>
      </c>
    </row>
    <row r="44" spans="4:6" ht="12.75">
      <c r="D44" s="95" t="s">
        <v>115</v>
      </c>
      <c r="E44" s="98"/>
      <c r="F44" s="104">
        <f>+F45+F46</f>
        <v>1636.16</v>
      </c>
    </row>
    <row r="45" spans="4:6" ht="12.75">
      <c r="D45" s="95"/>
      <c r="E45" s="98" t="s">
        <v>116</v>
      </c>
      <c r="F45" s="78">
        <v>429</v>
      </c>
    </row>
    <row r="46" spans="4:6" ht="12.75">
      <c r="D46" s="95"/>
      <c r="E46" s="98" t="s">
        <v>117</v>
      </c>
      <c r="F46" s="78">
        <v>1207.16</v>
      </c>
    </row>
    <row r="47" spans="4:6" ht="12.75">
      <c r="D47" s="95"/>
      <c r="E47" s="98"/>
      <c r="F47" s="78"/>
    </row>
    <row r="48" spans="2:6" ht="12.75">
      <c r="B48" s="69"/>
      <c r="C48" s="95" t="s">
        <v>118</v>
      </c>
      <c r="D48" s="98"/>
      <c r="E48" s="98"/>
      <c r="F48" s="104">
        <f>+F49+F50++F51+F52+F53</f>
        <v>436.3</v>
      </c>
    </row>
    <row r="49" spans="2:6" ht="12.75">
      <c r="B49" s="69"/>
      <c r="C49" s="95"/>
      <c r="D49" s="98" t="s">
        <v>119</v>
      </c>
      <c r="E49" s="98"/>
      <c r="F49" s="78">
        <v>419.8</v>
      </c>
    </row>
    <row r="50" spans="2:6" ht="12.75">
      <c r="B50" s="69"/>
      <c r="C50" s="95"/>
      <c r="D50" s="98" t="s">
        <v>120</v>
      </c>
      <c r="E50" s="98"/>
      <c r="F50" s="78">
        <v>-15.5</v>
      </c>
    </row>
    <row r="51" spans="2:6" ht="12.75">
      <c r="B51" s="69"/>
      <c r="C51" s="95"/>
      <c r="D51" s="98" t="s">
        <v>121</v>
      </c>
      <c r="E51" s="98"/>
      <c r="F51" s="78">
        <v>0</v>
      </c>
    </row>
    <row r="52" spans="2:6" ht="12.75">
      <c r="B52" s="69"/>
      <c r="C52" s="95"/>
      <c r="D52" s="98" t="s">
        <v>122</v>
      </c>
      <c r="E52" s="98"/>
      <c r="F52" s="78">
        <v>32</v>
      </c>
    </row>
    <row r="53" spans="2:6" ht="12.75">
      <c r="B53" s="69"/>
      <c r="C53" s="95"/>
      <c r="D53" s="98" t="s">
        <v>123</v>
      </c>
      <c r="E53" s="98"/>
      <c r="F53" s="78">
        <v>0</v>
      </c>
    </row>
    <row r="54" spans="4:6" ht="12.75">
      <c r="D54" s="95"/>
      <c r="E54" s="98"/>
      <c r="F54" s="78"/>
    </row>
    <row r="55" spans="3:6" ht="12.75">
      <c r="C55" s="95" t="s">
        <v>124</v>
      </c>
      <c r="D55" s="98"/>
      <c r="E55" s="98"/>
      <c r="F55" s="103">
        <f>+F56+F57++F58+F59+F60+F61++F62+F63++++F65+F66+F68++F69+F70+F71+F72+F73+F74+F75+F76</f>
        <v>5434.959999999999</v>
      </c>
    </row>
    <row r="56" spans="3:6" ht="12.75">
      <c r="C56" s="95"/>
      <c r="D56" s="98" t="s">
        <v>125</v>
      </c>
      <c r="E56" s="98"/>
      <c r="F56" s="78">
        <v>191.79</v>
      </c>
    </row>
    <row r="57" spans="3:6" ht="12.75">
      <c r="C57" s="95"/>
      <c r="D57" s="98" t="s">
        <v>77</v>
      </c>
      <c r="E57" s="98"/>
      <c r="F57" s="78">
        <v>170.64</v>
      </c>
    </row>
    <row r="58" spans="3:6" ht="12.75">
      <c r="C58" s="95"/>
      <c r="D58" s="98" t="s">
        <v>78</v>
      </c>
      <c r="E58" s="98"/>
      <c r="F58" s="78">
        <v>174</v>
      </c>
    </row>
    <row r="59" spans="3:6" ht="12.75">
      <c r="C59" s="95"/>
      <c r="D59" s="98" t="s">
        <v>104</v>
      </c>
      <c r="E59" s="98"/>
      <c r="F59" s="78">
        <v>138.28</v>
      </c>
    </row>
    <row r="60" spans="3:6" ht="12.75">
      <c r="C60" s="95"/>
      <c r="D60" s="98" t="s">
        <v>154</v>
      </c>
      <c r="E60" s="98"/>
      <c r="F60" s="78">
        <v>0</v>
      </c>
    </row>
    <row r="61" spans="3:6" ht="12.75">
      <c r="C61" s="95"/>
      <c r="D61" s="98" t="s">
        <v>126</v>
      </c>
      <c r="E61" s="98"/>
      <c r="F61" s="78">
        <v>53</v>
      </c>
    </row>
    <row r="62" spans="3:6" ht="12.75">
      <c r="C62" s="95"/>
      <c r="D62" s="98" t="s">
        <v>164</v>
      </c>
      <c r="E62" s="98"/>
      <c r="F62" s="78">
        <v>0</v>
      </c>
    </row>
    <row r="63" spans="3:6" ht="12.75">
      <c r="C63" s="95"/>
      <c r="D63" s="98" t="s">
        <v>127</v>
      </c>
      <c r="E63" s="98"/>
      <c r="F63" s="78">
        <v>162.07</v>
      </c>
    </row>
    <row r="64" spans="3:6" ht="12.75">
      <c r="C64" s="95"/>
      <c r="D64" s="98" t="s">
        <v>128</v>
      </c>
      <c r="E64" s="98"/>
      <c r="F64" s="78">
        <v>0</v>
      </c>
    </row>
    <row r="65" spans="3:6" ht="12.75">
      <c r="C65" s="95"/>
      <c r="D65" s="98" t="s">
        <v>129</v>
      </c>
      <c r="E65" s="98"/>
      <c r="F65" s="78">
        <v>19.21</v>
      </c>
    </row>
    <row r="66" spans="3:6" ht="12.75">
      <c r="C66" s="95"/>
      <c r="D66" s="98" t="s">
        <v>130</v>
      </c>
      <c r="E66" s="98"/>
      <c r="F66" s="78">
        <v>74.5</v>
      </c>
    </row>
    <row r="67" spans="3:6" ht="12.75">
      <c r="C67" s="95"/>
      <c r="D67" s="98" t="s">
        <v>131</v>
      </c>
      <c r="E67" s="98"/>
      <c r="F67" s="78">
        <v>0</v>
      </c>
    </row>
    <row r="68" spans="3:6" ht="12.75">
      <c r="C68" s="95"/>
      <c r="D68" s="98" t="s">
        <v>132</v>
      </c>
      <c r="E68" s="98"/>
      <c r="F68" s="78">
        <v>144.19</v>
      </c>
    </row>
    <row r="69" spans="3:6" ht="12.75">
      <c r="C69" s="95"/>
      <c r="D69" s="98" t="s">
        <v>133</v>
      </c>
      <c r="E69" s="98"/>
      <c r="F69" s="78">
        <v>1529.36</v>
      </c>
    </row>
    <row r="70" spans="3:6" ht="12.75">
      <c r="C70" s="95"/>
      <c r="D70" s="98" t="s">
        <v>134</v>
      </c>
      <c r="E70" s="98"/>
      <c r="F70" s="1">
        <v>66.02</v>
      </c>
    </row>
    <row r="71" spans="3:6" ht="12.75">
      <c r="C71" s="95"/>
      <c r="D71" s="98" t="s">
        <v>165</v>
      </c>
      <c r="E71" s="98"/>
      <c r="F71" s="1">
        <v>1454</v>
      </c>
    </row>
    <row r="72" spans="3:6" ht="12.75">
      <c r="C72" s="95"/>
      <c r="D72" s="98" t="s">
        <v>166</v>
      </c>
      <c r="E72" s="98"/>
      <c r="F72" s="1">
        <v>0</v>
      </c>
    </row>
    <row r="73" spans="3:6" ht="12.75">
      <c r="C73" s="95"/>
      <c r="D73" s="98" t="s">
        <v>167</v>
      </c>
      <c r="E73" s="98"/>
      <c r="F73" s="1">
        <v>315</v>
      </c>
    </row>
    <row r="74" spans="3:6" ht="12.75">
      <c r="C74" s="95"/>
      <c r="D74" s="98" t="s">
        <v>135</v>
      </c>
      <c r="E74" s="98"/>
      <c r="F74" s="1">
        <v>793.87</v>
      </c>
    </row>
    <row r="75" spans="3:6" ht="12.75">
      <c r="C75" s="95"/>
      <c r="D75" s="98" t="s">
        <v>136</v>
      </c>
      <c r="E75" s="98"/>
      <c r="F75" s="1">
        <v>58.4</v>
      </c>
    </row>
    <row r="76" spans="3:6" ht="12.75">
      <c r="C76" s="95"/>
      <c r="D76" s="98" t="s">
        <v>137</v>
      </c>
      <c r="E76" s="98"/>
      <c r="F76" s="1">
        <v>90.63</v>
      </c>
    </row>
    <row r="77" spans="3:6" ht="12.75">
      <c r="C77" s="95"/>
      <c r="D77" s="98"/>
      <c r="E77" s="98"/>
      <c r="F77" s="1"/>
    </row>
    <row r="78" spans="3:6" ht="12.75">
      <c r="C78" s="95" t="s">
        <v>138</v>
      </c>
      <c r="D78" s="98"/>
      <c r="E78" s="98"/>
      <c r="F78" s="103">
        <f>SUM(F79:F81)</f>
        <v>1912.6200000000001</v>
      </c>
    </row>
    <row r="79" spans="3:6" ht="12.75">
      <c r="C79" s="95"/>
      <c r="D79" s="98" t="s">
        <v>139</v>
      </c>
      <c r="E79" s="98"/>
      <c r="F79" s="1">
        <v>39.7</v>
      </c>
    </row>
    <row r="80" spans="3:6" ht="12.75">
      <c r="C80" s="95"/>
      <c r="D80" s="98" t="s">
        <v>85</v>
      </c>
      <c r="E80" s="98"/>
      <c r="F80" s="1">
        <v>1662.92</v>
      </c>
    </row>
    <row r="81" spans="3:6" ht="12.75">
      <c r="C81" s="95"/>
      <c r="D81" s="98" t="s">
        <v>140</v>
      </c>
      <c r="E81" s="98"/>
      <c r="F81" s="1">
        <v>210</v>
      </c>
    </row>
    <row r="82" spans="4:6" ht="12.75">
      <c r="D82" s="95"/>
      <c r="E82" s="98"/>
      <c r="F82" s="1"/>
    </row>
    <row r="83" spans="3:6" ht="12.75">
      <c r="C83" s="95" t="s">
        <v>141</v>
      </c>
      <c r="D83" s="87"/>
      <c r="E83" s="90"/>
      <c r="F83" s="104">
        <f>+F92+F96+F100</f>
        <v>67</v>
      </c>
    </row>
    <row r="84" spans="4:6" ht="12.75">
      <c r="D84" s="95" t="s">
        <v>152</v>
      </c>
      <c r="E84" s="90"/>
      <c r="F84" s="104">
        <v>0</v>
      </c>
    </row>
    <row r="85" spans="4:6" ht="12.75">
      <c r="D85" s="87"/>
      <c r="E85" s="97" t="s">
        <v>142</v>
      </c>
      <c r="F85" s="83">
        <v>0</v>
      </c>
    </row>
    <row r="86" spans="4:6" ht="12.75">
      <c r="D86" s="87"/>
      <c r="E86" s="98" t="s">
        <v>143</v>
      </c>
      <c r="F86" s="78">
        <v>0</v>
      </c>
    </row>
    <row r="87" spans="4:6" ht="12.75">
      <c r="D87" s="87"/>
      <c r="E87" s="98" t="s">
        <v>156</v>
      </c>
      <c r="F87" s="78">
        <v>0</v>
      </c>
    </row>
    <row r="88" spans="4:6" ht="12.75">
      <c r="D88" s="108" t="s">
        <v>157</v>
      </c>
      <c r="E88" s="98"/>
      <c r="F88" s="104">
        <v>0</v>
      </c>
    </row>
    <row r="89" spans="4:6" ht="12.75">
      <c r="D89" s="87"/>
      <c r="E89" s="98" t="s">
        <v>142</v>
      </c>
      <c r="F89" s="78">
        <v>0</v>
      </c>
    </row>
    <row r="90" spans="4:6" ht="12.75">
      <c r="D90" s="87"/>
      <c r="E90" s="98" t="s">
        <v>158</v>
      </c>
      <c r="F90" s="78">
        <v>0</v>
      </c>
    </row>
    <row r="91" spans="4:6" ht="12.75">
      <c r="D91" s="87"/>
      <c r="E91" s="98" t="s">
        <v>143</v>
      </c>
      <c r="F91" s="78">
        <v>0</v>
      </c>
    </row>
    <row r="92" spans="4:6" ht="12.75">
      <c r="D92" s="108" t="s">
        <v>168</v>
      </c>
      <c r="E92" s="98"/>
      <c r="F92" s="104">
        <f>+F93</f>
        <v>0</v>
      </c>
    </row>
    <row r="93" spans="4:6" ht="12.75">
      <c r="D93" s="87"/>
      <c r="E93" s="98" t="s">
        <v>142</v>
      </c>
      <c r="F93" s="78">
        <v>0</v>
      </c>
    </row>
    <row r="94" spans="4:6" ht="12.75">
      <c r="D94" s="87"/>
      <c r="E94" s="98" t="s">
        <v>158</v>
      </c>
      <c r="F94" s="78">
        <v>0</v>
      </c>
    </row>
    <row r="95" spans="4:6" ht="12.75">
      <c r="D95" s="87"/>
      <c r="E95" s="98" t="s">
        <v>143</v>
      </c>
      <c r="F95" s="78">
        <v>0</v>
      </c>
    </row>
    <row r="96" spans="4:6" ht="12.75">
      <c r="D96" s="108" t="s">
        <v>169</v>
      </c>
      <c r="E96" s="98"/>
      <c r="F96" s="104">
        <f>+F97</f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170</v>
      </c>
      <c r="E100" s="98"/>
      <c r="F100" s="104">
        <f>+F101+F103</f>
        <v>67</v>
      </c>
    </row>
    <row r="101" spans="4:6" ht="12.75">
      <c r="D101" s="87"/>
      <c r="E101" s="98" t="s">
        <v>142</v>
      </c>
      <c r="F101" s="78">
        <v>55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12</v>
      </c>
    </row>
    <row r="104" spans="4:6" ht="12.75">
      <c r="D104" s="87"/>
      <c r="E104" s="98"/>
      <c r="F104" s="78"/>
    </row>
    <row r="105" spans="3:6" ht="12.75">
      <c r="C105" s="95" t="s">
        <v>144</v>
      </c>
      <c r="D105" s="95"/>
      <c r="E105" s="90"/>
      <c r="F105" s="104">
        <f>+F106+F107+F108+F109+F110</f>
        <v>8481.83</v>
      </c>
    </row>
    <row r="106" spans="4:6" ht="12.75">
      <c r="D106" s="97" t="s">
        <v>148</v>
      </c>
      <c r="E106" s="97"/>
      <c r="F106" s="83">
        <v>4272.39</v>
      </c>
    </row>
    <row r="107" spans="4:6" ht="12.75">
      <c r="D107" s="97" t="s">
        <v>149</v>
      </c>
      <c r="E107" s="97"/>
      <c r="F107" s="83">
        <v>213.61</v>
      </c>
    </row>
    <row r="108" spans="4:6" ht="12.75">
      <c r="D108" s="97" t="s">
        <v>150</v>
      </c>
      <c r="E108" s="97"/>
      <c r="F108" s="83">
        <v>263</v>
      </c>
    </row>
    <row r="109" spans="4:6" ht="12.75">
      <c r="D109" s="97" t="s">
        <v>159</v>
      </c>
      <c r="E109" s="97"/>
      <c r="F109" s="83">
        <v>3732.83</v>
      </c>
    </row>
    <row r="110" spans="4:6" ht="12.75">
      <c r="D110" s="97" t="s">
        <v>171</v>
      </c>
      <c r="E110" s="97"/>
      <c r="F110" s="83">
        <v>0</v>
      </c>
    </row>
    <row r="111" spans="4:6" ht="12.75">
      <c r="D111" s="87"/>
      <c r="E111" s="98"/>
      <c r="F111" s="78"/>
    </row>
    <row r="112" spans="3:6" ht="12.75">
      <c r="C112" s="95" t="s">
        <v>145</v>
      </c>
      <c r="D112" s="87"/>
      <c r="E112" s="98"/>
      <c r="F112" s="104">
        <f>+F116+F119</f>
        <v>1878.2</v>
      </c>
    </row>
    <row r="113" spans="4:6" ht="12.75">
      <c r="D113" s="95" t="s">
        <v>146</v>
      </c>
      <c r="E113" s="90"/>
      <c r="F113" s="104">
        <f>+F114+F115</f>
        <v>0</v>
      </c>
    </row>
    <row r="114" spans="4:6" ht="12.75">
      <c r="D114" s="87"/>
      <c r="E114" s="97" t="s">
        <v>142</v>
      </c>
      <c r="F114" s="83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95" t="s">
        <v>147</v>
      </c>
      <c r="E116" s="90"/>
      <c r="F116" s="104">
        <f>+F117+F118</f>
        <v>1457</v>
      </c>
    </row>
    <row r="117" spans="4:6" ht="12.75">
      <c r="D117" s="87"/>
      <c r="E117" s="97" t="s">
        <v>142</v>
      </c>
      <c r="F117" s="83">
        <v>708.4</v>
      </c>
    </row>
    <row r="118" spans="4:6" ht="12.75">
      <c r="D118" s="87"/>
      <c r="E118" s="98" t="s">
        <v>143</v>
      </c>
      <c r="F118" s="78">
        <v>748.6</v>
      </c>
    </row>
    <row r="119" spans="4:6" ht="12.75">
      <c r="D119" s="108" t="s">
        <v>160</v>
      </c>
      <c r="E119" s="98"/>
      <c r="F119" s="104">
        <f>+F122+F121+F120</f>
        <v>421.2</v>
      </c>
    </row>
    <row r="120" spans="4:6" ht="12.75">
      <c r="D120" s="87"/>
      <c r="E120" s="109" t="s">
        <v>142</v>
      </c>
      <c r="F120" s="78">
        <v>0</v>
      </c>
    </row>
    <row r="121" spans="4:6" ht="12.75">
      <c r="D121" s="87"/>
      <c r="E121" s="98" t="s">
        <v>158</v>
      </c>
      <c r="F121" s="78">
        <v>0</v>
      </c>
    </row>
    <row r="122" spans="4:6" ht="12.75">
      <c r="D122" s="87"/>
      <c r="E122" s="98" t="s">
        <v>143</v>
      </c>
      <c r="F122" s="78">
        <v>421.2</v>
      </c>
    </row>
    <row r="123" spans="4:6" ht="12.75">
      <c r="D123" s="108" t="s">
        <v>172</v>
      </c>
      <c r="E123" s="98"/>
      <c r="F123" s="104">
        <f>+F124+F126</f>
        <v>0</v>
      </c>
    </row>
    <row r="124" spans="4:6" ht="12.75">
      <c r="D124" s="87"/>
      <c r="E124" s="98" t="s">
        <v>142</v>
      </c>
      <c r="F124" s="78">
        <v>0</v>
      </c>
    </row>
    <row r="125" spans="4:6" ht="12" customHeight="1">
      <c r="D125" s="87"/>
      <c r="E125" s="98" t="s">
        <v>158</v>
      </c>
      <c r="F125" s="78">
        <v>0</v>
      </c>
    </row>
    <row r="126" spans="4:6" ht="12.75" customHeight="1">
      <c r="D126" s="87"/>
      <c r="E126" s="98" t="s">
        <v>143</v>
      </c>
      <c r="F126" s="78">
        <v>0</v>
      </c>
    </row>
    <row r="127" spans="4:6" ht="10.5" customHeight="1">
      <c r="D127" s="108" t="s">
        <v>173</v>
      </c>
      <c r="E127" s="98"/>
      <c r="F127" s="104">
        <f>+F128</f>
        <v>0</v>
      </c>
    </row>
    <row r="128" spans="4:6" ht="10.5" customHeight="1">
      <c r="D128" s="87"/>
      <c r="E128" s="98" t="s">
        <v>142</v>
      </c>
      <c r="F128" s="78">
        <v>0</v>
      </c>
    </row>
    <row r="129" spans="4:6" ht="10.5" customHeight="1">
      <c r="D129" s="87"/>
      <c r="E129" s="98" t="s">
        <v>158</v>
      </c>
      <c r="F129" s="78">
        <v>0</v>
      </c>
    </row>
    <row r="130" spans="4:6" ht="10.5" customHeight="1">
      <c r="D130" s="87"/>
      <c r="E130" s="98" t="s">
        <v>143</v>
      </c>
      <c r="F130" s="78">
        <v>0</v>
      </c>
    </row>
    <row r="131" spans="4:6" ht="12" customHeight="1">
      <c r="D131" s="87"/>
      <c r="E131" s="98"/>
      <c r="F131" s="78"/>
    </row>
    <row r="132" spans="2:6" ht="12.75">
      <c r="B132" s="43" t="s">
        <v>96</v>
      </c>
      <c r="D132" s="95"/>
      <c r="E132" s="98"/>
      <c r="F132" s="103">
        <f>+F12-F31</f>
        <v>10290.95</v>
      </c>
    </row>
    <row r="133" spans="2:6" ht="12.75">
      <c r="B133" s="43"/>
      <c r="D133" s="95"/>
      <c r="E133" s="98"/>
      <c r="F133" s="5"/>
    </row>
    <row r="134" spans="4:6" ht="12.75">
      <c r="D134" s="95"/>
      <c r="E134" s="98"/>
      <c r="F134" s="93"/>
    </row>
    <row r="135" spans="1:7" ht="12.75">
      <c r="A135" s="40"/>
      <c r="B135" s="40" t="s">
        <v>38</v>
      </c>
      <c r="C135" s="14"/>
      <c r="D135" s="95"/>
      <c r="E135" s="98"/>
      <c r="F135" s="57"/>
      <c r="G135" s="67" t="s">
        <v>97</v>
      </c>
    </row>
    <row r="136" spans="1:7" ht="12.75">
      <c r="A136" s="41"/>
      <c r="B136" s="41" t="s">
        <v>40</v>
      </c>
      <c r="C136" s="11"/>
      <c r="D136" s="95"/>
      <c r="E136" s="98"/>
      <c r="F136" s="57"/>
      <c r="G136" s="57"/>
    </row>
    <row r="137" spans="1:7" ht="12.75">
      <c r="A137" s="41"/>
      <c r="B137" s="41" t="s">
        <v>184</v>
      </c>
      <c r="C137" s="11"/>
      <c r="D137" s="95"/>
      <c r="E137" s="98"/>
      <c r="F137" s="57"/>
      <c r="G137" s="57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4"/>
  <sheetViews>
    <sheetView showGridLines="0" workbookViewId="0" topLeftCell="C2">
      <selection activeCell="D9" sqref="D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36312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26252.82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21542.71</v>
      </c>
    </row>
    <row r="15" spans="4:6" ht="12.75">
      <c r="D15" s="84" t="s">
        <v>99</v>
      </c>
      <c r="E15" s="90"/>
      <c r="F15" s="78">
        <v>21542.71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4710.11</v>
      </c>
    </row>
    <row r="18" spans="3:6" ht="12.75">
      <c r="C18" s="95"/>
      <c r="D18" s="106" t="s">
        <v>188</v>
      </c>
      <c r="E18" s="90"/>
      <c r="F18" s="107">
        <v>399</v>
      </c>
    </row>
    <row r="19" spans="3:6" ht="12.75">
      <c r="C19" s="95"/>
      <c r="D19" s="106" t="s">
        <v>180</v>
      </c>
      <c r="E19" s="90"/>
      <c r="F19" s="107">
        <v>688</v>
      </c>
    </row>
    <row r="20" spans="3:6" ht="12.75">
      <c r="C20" s="95"/>
      <c r="D20" s="106" t="s">
        <v>162</v>
      </c>
      <c r="E20" s="90"/>
      <c r="F20" s="107">
        <v>742.04</v>
      </c>
    </row>
    <row r="21" spans="3:6" ht="12.75">
      <c r="C21"/>
      <c r="D21" s="84" t="s">
        <v>151</v>
      </c>
      <c r="E21" s="89"/>
      <c r="F21" s="1">
        <v>784.13</v>
      </c>
    </row>
    <row r="22" spans="3:6" ht="12.75">
      <c r="C22"/>
      <c r="D22" s="84" t="s">
        <v>101</v>
      </c>
      <c r="E22" s="89"/>
      <c r="F22" s="1">
        <v>495.61</v>
      </c>
    </row>
    <row r="23" spans="3:6" ht="12.75">
      <c r="C23"/>
      <c r="D23" s="84" t="s">
        <v>102</v>
      </c>
      <c r="E23" s="89"/>
      <c r="F23" s="1">
        <v>1076.68</v>
      </c>
    </row>
    <row r="24" spans="3:6" ht="12.75">
      <c r="C24"/>
      <c r="D24" s="84" t="s">
        <v>74</v>
      </c>
      <c r="E24" s="89"/>
      <c r="F24" s="1">
        <v>524.65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</f>
        <v>0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0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163</v>
      </c>
      <c r="E30" s="89"/>
      <c r="F30" s="1">
        <v>0</v>
      </c>
    </row>
    <row r="31" spans="3:6" ht="12.75">
      <c r="C31"/>
      <c r="E31" s="89"/>
      <c r="F31" s="1"/>
    </row>
    <row r="32" spans="2:6" ht="12.75">
      <c r="B32" s="43" t="s">
        <v>76</v>
      </c>
      <c r="D32" s="87"/>
      <c r="E32" s="90"/>
      <c r="F32" s="105">
        <f>+F34+F84+F106+F113+F49+F56+F79</f>
        <v>20386.699999999997</v>
      </c>
    </row>
    <row r="33" spans="4:6" ht="12.75">
      <c r="D33" s="87"/>
      <c r="E33" s="90"/>
      <c r="F33" s="78"/>
    </row>
    <row r="34" spans="3:6" ht="12.75">
      <c r="C34" s="95" t="s">
        <v>107</v>
      </c>
      <c r="D34" s="87"/>
      <c r="E34" s="90"/>
      <c r="F34" s="104">
        <f>+F35+F42+F45</f>
        <v>7089.05</v>
      </c>
    </row>
    <row r="35" spans="4:6" ht="12.75">
      <c r="D35" s="95" t="s">
        <v>108</v>
      </c>
      <c r="E35" s="90"/>
      <c r="F35" s="104">
        <f>+F36+F37+F38+F39+F40+F41</f>
        <v>4289.47</v>
      </c>
    </row>
    <row r="36" spans="4:6" ht="12.75">
      <c r="D36" s="87"/>
      <c r="E36" s="97" t="s">
        <v>185</v>
      </c>
      <c r="F36" s="83">
        <v>20</v>
      </c>
    </row>
    <row r="37" spans="4:6" ht="12.75">
      <c r="D37" s="87"/>
      <c r="E37" s="97" t="s">
        <v>182</v>
      </c>
      <c r="F37" s="83">
        <v>0</v>
      </c>
    </row>
    <row r="38" spans="4:6" ht="12.75">
      <c r="D38" s="87"/>
      <c r="E38" s="98" t="s">
        <v>186</v>
      </c>
      <c r="F38" s="78">
        <v>5.4</v>
      </c>
    </row>
    <row r="39" spans="4:6" ht="12.75">
      <c r="D39" s="87"/>
      <c r="E39" s="98" t="s">
        <v>153</v>
      </c>
      <c r="F39" s="78">
        <v>46.76</v>
      </c>
    </row>
    <row r="40" spans="4:6" ht="12.75">
      <c r="D40" s="87"/>
      <c r="E40" s="98" t="s">
        <v>110</v>
      </c>
      <c r="F40" s="78">
        <v>4128.43</v>
      </c>
    </row>
    <row r="41" spans="4:6" ht="12.75">
      <c r="D41" s="87"/>
      <c r="E41" s="98" t="s">
        <v>111</v>
      </c>
      <c r="F41" s="78">
        <f>281-192.12</f>
        <v>88.88</v>
      </c>
    </row>
    <row r="42" spans="4:6" ht="12.75">
      <c r="D42" s="95" t="s">
        <v>112</v>
      </c>
      <c r="E42" s="90"/>
      <c r="F42" s="104">
        <f>+F43+F44</f>
        <v>1483.57</v>
      </c>
    </row>
    <row r="43" spans="4:6" ht="12.75">
      <c r="D43" s="95"/>
      <c r="E43" s="98" t="s">
        <v>113</v>
      </c>
      <c r="F43" s="78">
        <v>330.25</v>
      </c>
    </row>
    <row r="44" spans="4:6" ht="12.75">
      <c r="D44" s="95"/>
      <c r="E44" s="98" t="s">
        <v>114</v>
      </c>
      <c r="F44" s="78">
        <v>1153.32</v>
      </c>
    </row>
    <row r="45" spans="4:6" ht="12.75">
      <c r="D45" s="95" t="s">
        <v>115</v>
      </c>
      <c r="E45" s="98"/>
      <c r="F45" s="104">
        <f>+F46+F47</f>
        <v>1316.01</v>
      </c>
    </row>
    <row r="46" spans="4:6" ht="12.75">
      <c r="D46" s="95"/>
      <c r="E46" s="98" t="s">
        <v>116</v>
      </c>
      <c r="F46" s="78">
        <v>449</v>
      </c>
    </row>
    <row r="47" spans="4:6" ht="12.75">
      <c r="D47" s="95"/>
      <c r="E47" s="98" t="s">
        <v>117</v>
      </c>
      <c r="F47" s="78">
        <v>867.01</v>
      </c>
    </row>
    <row r="48" spans="4:6" ht="12.75">
      <c r="D48" s="95"/>
      <c r="E48" s="98"/>
      <c r="F48" s="78"/>
    </row>
    <row r="49" spans="2:6" ht="12.75">
      <c r="B49" s="69"/>
      <c r="C49" s="95" t="s">
        <v>118</v>
      </c>
      <c r="D49" s="98"/>
      <c r="E49" s="98"/>
      <c r="F49" s="104">
        <f>+F50+F51++F52+F53+F54</f>
        <v>221.9</v>
      </c>
    </row>
    <row r="50" spans="2:6" ht="12.75">
      <c r="B50" s="69"/>
      <c r="C50" s="95"/>
      <c r="D50" s="98" t="s">
        <v>119</v>
      </c>
      <c r="E50" s="98"/>
      <c r="F50" s="78">
        <f>192.46-0.05</f>
        <v>192.41</v>
      </c>
    </row>
    <row r="51" spans="2:6" ht="12.75">
      <c r="B51" s="69"/>
      <c r="C51" s="95"/>
      <c r="D51" s="98" t="s">
        <v>120</v>
      </c>
      <c r="E51" s="98"/>
      <c r="F51" s="78">
        <v>-3.5</v>
      </c>
    </row>
    <row r="52" spans="2:6" ht="12.75">
      <c r="B52" s="69"/>
      <c r="C52" s="95"/>
      <c r="D52" s="98" t="s">
        <v>121</v>
      </c>
      <c r="E52" s="98"/>
      <c r="F52" s="78">
        <v>0</v>
      </c>
    </row>
    <row r="53" spans="2:6" ht="12.75">
      <c r="B53" s="69"/>
      <c r="C53" s="95"/>
      <c r="D53" s="98" t="s">
        <v>122</v>
      </c>
      <c r="E53" s="98"/>
      <c r="F53" s="78">
        <v>32</v>
      </c>
    </row>
    <row r="54" spans="2:6" ht="12.75">
      <c r="B54" s="69"/>
      <c r="C54" s="95"/>
      <c r="D54" s="98" t="s">
        <v>123</v>
      </c>
      <c r="E54" s="98"/>
      <c r="F54" s="78">
        <v>0.99</v>
      </c>
    </row>
    <row r="55" spans="4:6" ht="12.75">
      <c r="D55" s="95"/>
      <c r="E55" s="98"/>
      <c r="F55" s="78"/>
    </row>
    <row r="56" spans="3:6" ht="12.75">
      <c r="C56" s="95" t="s">
        <v>124</v>
      </c>
      <c r="D56" s="98"/>
      <c r="E56" s="98"/>
      <c r="F56" s="103">
        <f>+F57+F58+F59+F60+F61+F62+F63+F64+F65+F66+F67+F68+F69+F70+F71+F72++F73+F74+F75+F76+F77</f>
        <v>4004.54</v>
      </c>
    </row>
    <row r="57" spans="3:6" ht="12.75">
      <c r="C57" s="95"/>
      <c r="D57" s="98" t="s">
        <v>125</v>
      </c>
      <c r="E57" s="98"/>
      <c r="F57" s="78">
        <v>116.01</v>
      </c>
    </row>
    <row r="58" spans="3:6" ht="12.75">
      <c r="C58" s="95"/>
      <c r="D58" s="98" t="s">
        <v>77</v>
      </c>
      <c r="E58" s="98"/>
      <c r="F58" s="78">
        <v>92.77</v>
      </c>
    </row>
    <row r="59" spans="3:6" ht="12.75">
      <c r="C59" s="95"/>
      <c r="D59" s="98" t="s">
        <v>78</v>
      </c>
      <c r="E59" s="98"/>
      <c r="F59" s="78">
        <v>174</v>
      </c>
    </row>
    <row r="60" spans="3:6" ht="12.75">
      <c r="C60" s="95"/>
      <c r="D60" s="98" t="s">
        <v>104</v>
      </c>
      <c r="E60" s="98"/>
      <c r="F60" s="78">
        <v>88.96</v>
      </c>
    </row>
    <row r="61" spans="3:6" ht="12.75">
      <c r="C61" s="95"/>
      <c r="D61" s="98" t="s">
        <v>154</v>
      </c>
      <c r="E61" s="98"/>
      <c r="F61" s="78">
        <v>0</v>
      </c>
    </row>
    <row r="62" spans="3:6" ht="12.75">
      <c r="C62" s="95"/>
      <c r="D62" s="98" t="s">
        <v>126</v>
      </c>
      <c r="E62" s="98"/>
      <c r="F62" s="78">
        <v>0</v>
      </c>
    </row>
    <row r="63" spans="3:6" ht="12.75">
      <c r="C63" s="95"/>
      <c r="D63" s="98" t="s">
        <v>164</v>
      </c>
      <c r="E63" s="98"/>
      <c r="F63" s="78">
        <v>37</v>
      </c>
    </row>
    <row r="64" spans="3:6" ht="12.75">
      <c r="C64" s="95"/>
      <c r="D64" s="98" t="s">
        <v>127</v>
      </c>
      <c r="E64" s="98"/>
      <c r="F64" s="78">
        <v>152.84</v>
      </c>
    </row>
    <row r="65" spans="3:6" ht="12.75">
      <c r="C65" s="95"/>
      <c r="D65" s="98" t="s">
        <v>128</v>
      </c>
      <c r="E65" s="98"/>
      <c r="F65" s="78">
        <v>0</v>
      </c>
    </row>
    <row r="66" spans="3:6" ht="12.75">
      <c r="C66" s="95"/>
      <c r="D66" s="98" t="s">
        <v>129</v>
      </c>
      <c r="E66" s="98"/>
      <c r="F66" s="78">
        <v>44.24</v>
      </c>
    </row>
    <row r="67" spans="3:6" ht="12.75">
      <c r="C67" s="95"/>
      <c r="D67" s="98" t="s">
        <v>130</v>
      </c>
      <c r="E67" s="98"/>
      <c r="F67" s="78">
        <v>122</v>
      </c>
    </row>
    <row r="68" spans="3:6" ht="12.75">
      <c r="C68" s="95"/>
      <c r="D68" s="98" t="s">
        <v>131</v>
      </c>
      <c r="E68" s="98"/>
      <c r="F68" s="78">
        <v>450</v>
      </c>
    </row>
    <row r="69" spans="3:6" ht="12.75">
      <c r="C69" s="95"/>
      <c r="D69" s="98" t="s">
        <v>132</v>
      </c>
      <c r="E69" s="98"/>
      <c r="F69" s="78">
        <v>98</v>
      </c>
    </row>
    <row r="70" spans="3:6" ht="12.75">
      <c r="C70" s="95"/>
      <c r="D70" s="98" t="s">
        <v>133</v>
      </c>
      <c r="E70" s="98"/>
      <c r="F70" s="78">
        <v>1049.59</v>
      </c>
    </row>
    <row r="71" spans="3:6" ht="12.75">
      <c r="C71" s="95"/>
      <c r="D71" s="98" t="s">
        <v>134</v>
      </c>
      <c r="E71" s="98"/>
      <c r="F71" s="1">
        <v>0</v>
      </c>
    </row>
    <row r="72" spans="3:6" ht="12.75">
      <c r="C72" s="95"/>
      <c r="D72" s="98" t="s">
        <v>165</v>
      </c>
      <c r="E72" s="98"/>
      <c r="F72" s="1">
        <v>365.56</v>
      </c>
    </row>
    <row r="73" spans="3:6" ht="12.75">
      <c r="C73" s="95"/>
      <c r="D73" s="98" t="s">
        <v>166</v>
      </c>
      <c r="E73" s="98"/>
      <c r="F73" s="1">
        <v>0</v>
      </c>
    </row>
    <row r="74" spans="3:6" ht="12.75">
      <c r="C74" s="95"/>
      <c r="D74" s="98" t="s">
        <v>167</v>
      </c>
      <c r="E74" s="98"/>
      <c r="F74" s="1">
        <v>45</v>
      </c>
    </row>
    <row r="75" spans="3:6" ht="12.75">
      <c r="C75" s="95"/>
      <c r="D75" s="98" t="s">
        <v>135</v>
      </c>
      <c r="E75" s="98"/>
      <c r="F75" s="1">
        <v>585.67</v>
      </c>
    </row>
    <row r="76" spans="3:6" ht="12.75">
      <c r="C76" s="95"/>
      <c r="D76" s="98" t="s">
        <v>136</v>
      </c>
      <c r="E76" s="98"/>
      <c r="F76" s="1">
        <v>4</v>
      </c>
    </row>
    <row r="77" spans="3:6" ht="12.75">
      <c r="C77" s="95"/>
      <c r="D77" s="98" t="s">
        <v>137</v>
      </c>
      <c r="E77" s="98"/>
      <c r="F77" s="1">
        <v>578.9</v>
      </c>
    </row>
    <row r="78" spans="3:6" ht="12.75">
      <c r="C78" s="95"/>
      <c r="D78" s="98"/>
      <c r="E78" s="98"/>
      <c r="F78" s="1"/>
    </row>
    <row r="79" spans="3:6" ht="12.75">
      <c r="C79" s="95" t="s">
        <v>138</v>
      </c>
      <c r="D79" s="98"/>
      <c r="E79" s="98"/>
      <c r="F79" s="103">
        <f>SUM(F80:F82)</f>
        <v>748.92</v>
      </c>
    </row>
    <row r="80" spans="3:6" ht="12.75">
      <c r="C80" s="95"/>
      <c r="D80" s="98" t="s">
        <v>139</v>
      </c>
      <c r="E80" s="98"/>
      <c r="F80" s="1">
        <v>120</v>
      </c>
    </row>
    <row r="81" spans="3:6" ht="12.75">
      <c r="C81" s="95"/>
      <c r="D81" s="98" t="s">
        <v>85</v>
      </c>
      <c r="E81" s="98"/>
      <c r="F81" s="1">
        <v>628.92</v>
      </c>
    </row>
    <row r="82" spans="3:6" ht="12.75">
      <c r="C82" s="95"/>
      <c r="D82" s="98" t="s">
        <v>140</v>
      </c>
      <c r="E82" s="98"/>
      <c r="F82" s="1">
        <v>0</v>
      </c>
    </row>
    <row r="83" spans="4:6" ht="12.75">
      <c r="D83" s="95"/>
      <c r="E83" s="98"/>
      <c r="F83" s="1"/>
    </row>
    <row r="84" spans="3:6" ht="12.75">
      <c r="C84" s="95" t="s">
        <v>141</v>
      </c>
      <c r="D84" s="87"/>
      <c r="E84" s="90"/>
      <c r="F84" s="104">
        <f>+F85</f>
        <v>960</v>
      </c>
    </row>
    <row r="85" spans="4:6" ht="12.75">
      <c r="D85" s="95" t="s">
        <v>152</v>
      </c>
      <c r="E85" s="90"/>
      <c r="F85" s="104">
        <f>+F86+F87</f>
        <v>960</v>
      </c>
    </row>
    <row r="86" spans="4:6" ht="12.75">
      <c r="D86" s="87"/>
      <c r="E86" s="97" t="s">
        <v>142</v>
      </c>
      <c r="F86" s="83">
        <v>861</v>
      </c>
    </row>
    <row r="87" spans="4:6" ht="12.75">
      <c r="D87" s="87"/>
      <c r="E87" s="98" t="s">
        <v>143</v>
      </c>
      <c r="F87" s="78">
        <v>99</v>
      </c>
    </row>
    <row r="88" spans="4:6" ht="12.75">
      <c r="D88" s="87"/>
      <c r="E88" s="98" t="s">
        <v>156</v>
      </c>
      <c r="F88" s="78">
        <v>0</v>
      </c>
    </row>
    <row r="89" spans="4:6" ht="12.75">
      <c r="D89" s="108" t="s">
        <v>157</v>
      </c>
      <c r="E89" s="98"/>
      <c r="F89" s="104">
        <v>0</v>
      </c>
    </row>
    <row r="90" spans="4:6" ht="12.75">
      <c r="D90" s="87"/>
      <c r="E90" s="98" t="s">
        <v>142</v>
      </c>
      <c r="F90" s="78">
        <v>0</v>
      </c>
    </row>
    <row r="91" spans="4:6" ht="12.75">
      <c r="D91" s="87"/>
      <c r="E91" s="98" t="s">
        <v>158</v>
      </c>
      <c r="F91" s="78">
        <v>0</v>
      </c>
    </row>
    <row r="92" spans="4:6" ht="12.75">
      <c r="D92" s="87"/>
      <c r="E92" s="98" t="s">
        <v>143</v>
      </c>
      <c r="F92" s="78">
        <v>0</v>
      </c>
    </row>
    <row r="93" spans="4:6" ht="12.75">
      <c r="D93" s="108" t="s">
        <v>168</v>
      </c>
      <c r="E93" s="98"/>
      <c r="F93" s="104">
        <f>+F94</f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169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170</v>
      </c>
      <c r="E101" s="98"/>
      <c r="F101" s="104">
        <f>+F102+F104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87"/>
      <c r="E105" s="98"/>
      <c r="F105" s="78"/>
    </row>
    <row r="106" spans="3:6" ht="12.75">
      <c r="C106" s="95" t="s">
        <v>144</v>
      </c>
      <c r="D106" s="95"/>
      <c r="E106" s="90"/>
      <c r="F106" s="104">
        <f>+F107+F108+F109+F110+F111</f>
        <v>5555.540000000001</v>
      </c>
    </row>
    <row r="107" spans="4:6" ht="12.75">
      <c r="D107" s="97" t="s">
        <v>148</v>
      </c>
      <c r="E107" s="97"/>
      <c r="F107" s="83">
        <v>4346.1</v>
      </c>
    </row>
    <row r="108" spans="4:6" ht="12.75">
      <c r="D108" s="97" t="s">
        <v>149</v>
      </c>
      <c r="E108" s="97"/>
      <c r="F108" s="83">
        <v>217.3</v>
      </c>
    </row>
    <row r="109" spans="4:6" ht="12.75">
      <c r="D109" s="97" t="s">
        <v>150</v>
      </c>
      <c r="E109" s="97"/>
      <c r="F109" s="83">
        <v>263</v>
      </c>
    </row>
    <row r="110" spans="4:6" ht="12.75">
      <c r="D110" s="97" t="s">
        <v>159</v>
      </c>
      <c r="E110" s="97"/>
      <c r="F110" s="83">
        <v>729.14</v>
      </c>
    </row>
    <row r="111" spans="4:6" ht="12.75">
      <c r="D111" s="97" t="s">
        <v>171</v>
      </c>
      <c r="E111" s="97"/>
      <c r="F111" s="83">
        <v>0</v>
      </c>
    </row>
    <row r="112" spans="4:6" ht="12.75">
      <c r="D112" s="87"/>
      <c r="E112" s="98"/>
      <c r="F112" s="78"/>
    </row>
    <row r="113" spans="3:6" ht="12.75">
      <c r="C113" s="95" t="s">
        <v>145</v>
      </c>
      <c r="D113" s="87"/>
      <c r="E113" s="98"/>
      <c r="F113" s="104">
        <f>+F124</f>
        <v>1806.75</v>
      </c>
    </row>
    <row r="114" spans="4:6" ht="12.75">
      <c r="D114" s="95" t="s">
        <v>146</v>
      </c>
      <c r="E114" s="90"/>
      <c r="F114" s="104">
        <f>+F115+F116</f>
        <v>0</v>
      </c>
    </row>
    <row r="115" spans="4:6" ht="12.75">
      <c r="D115" s="87"/>
      <c r="E115" s="97" t="s">
        <v>142</v>
      </c>
      <c r="F115" s="83">
        <v>0</v>
      </c>
    </row>
    <row r="116" spans="4:6" ht="12.75">
      <c r="D116" s="87"/>
      <c r="E116" s="98" t="s">
        <v>143</v>
      </c>
      <c r="F116" s="78">
        <v>0</v>
      </c>
    </row>
    <row r="117" spans="4:6" ht="12.75">
      <c r="D117" s="95" t="s">
        <v>147</v>
      </c>
      <c r="E117" s="90"/>
      <c r="F117" s="104">
        <f>+F118+F119</f>
        <v>0</v>
      </c>
    </row>
    <row r="118" spans="4:6" ht="12.75">
      <c r="D118" s="87"/>
      <c r="E118" s="97" t="s">
        <v>142</v>
      </c>
      <c r="F118" s="83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160</v>
      </c>
      <c r="E120" s="98"/>
      <c r="F120" s="104">
        <f>+F123+F122+F121</f>
        <v>0</v>
      </c>
    </row>
    <row r="121" spans="4:6" ht="12.75">
      <c r="D121" s="87"/>
      <c r="E121" s="109" t="s">
        <v>142</v>
      </c>
      <c r="F121" s="78">
        <v>0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187</v>
      </c>
      <c r="E124" s="98"/>
      <c r="F124" s="104">
        <f>+F125+F126</f>
        <v>1806.75</v>
      </c>
    </row>
    <row r="125" spans="4:6" ht="12.75">
      <c r="D125" s="87"/>
      <c r="E125" s="98" t="s">
        <v>142</v>
      </c>
      <c r="F125" s="78">
        <v>501.6</v>
      </c>
    </row>
    <row r="126" spans="4:6" ht="12" customHeight="1">
      <c r="D126" s="87"/>
      <c r="E126" s="98" t="s">
        <v>158</v>
      </c>
      <c r="F126" s="78">
        <v>1305.15</v>
      </c>
    </row>
    <row r="127" spans="4:6" ht="12.75" customHeight="1">
      <c r="D127" s="87"/>
      <c r="E127" s="98" t="s">
        <v>143</v>
      </c>
      <c r="F127" s="78">
        <v>0</v>
      </c>
    </row>
    <row r="128" spans="4:6" ht="10.5" customHeight="1">
      <c r="D128" s="108" t="s">
        <v>173</v>
      </c>
      <c r="E128" s="98"/>
      <c r="F128" s="104">
        <f>+F129</f>
        <v>0</v>
      </c>
    </row>
    <row r="129" spans="4:6" ht="10.5" customHeight="1">
      <c r="D129" s="87"/>
      <c r="E129" s="98" t="s">
        <v>142</v>
      </c>
      <c r="F129" s="78">
        <v>0</v>
      </c>
    </row>
    <row r="130" spans="4:6" ht="10.5" customHeight="1">
      <c r="D130" s="87"/>
      <c r="E130" s="98" t="s">
        <v>158</v>
      </c>
      <c r="F130" s="78">
        <v>0</v>
      </c>
    </row>
    <row r="131" spans="4:6" ht="10.5" customHeight="1">
      <c r="D131" s="87"/>
      <c r="E131" s="98" t="s">
        <v>143</v>
      </c>
      <c r="F131" s="78">
        <v>0</v>
      </c>
    </row>
    <row r="132" spans="4:6" ht="12" customHeight="1">
      <c r="D132" s="87"/>
      <c r="E132" s="98"/>
      <c r="F132" s="78"/>
    </row>
    <row r="133" spans="2:6" ht="12.75">
      <c r="B133" s="43" t="s">
        <v>96</v>
      </c>
      <c r="D133" s="95"/>
      <c r="E133" s="98"/>
      <c r="F133" s="103">
        <f>+F12-F32</f>
        <v>5866.120000000003</v>
      </c>
    </row>
    <row r="134" spans="2:6" ht="12.75">
      <c r="B134" s="43"/>
      <c r="D134" s="95"/>
      <c r="E134" s="98"/>
      <c r="F134" s="5"/>
    </row>
    <row r="135" spans="4:6" ht="12.75">
      <c r="D135" s="95"/>
      <c r="E135" s="98"/>
      <c r="F135" s="93"/>
    </row>
    <row r="136" spans="1:7" ht="12.75">
      <c r="A136" s="40"/>
      <c r="B136" s="40" t="s">
        <v>38</v>
      </c>
      <c r="C136" s="14"/>
      <c r="D136" s="95"/>
      <c r="E136" s="98"/>
      <c r="F136" s="57"/>
      <c r="G136" s="67" t="s">
        <v>97</v>
      </c>
    </row>
    <row r="137" spans="1:7" ht="12.75">
      <c r="A137" s="41"/>
      <c r="B137" s="41" t="s">
        <v>40</v>
      </c>
      <c r="C137" s="11"/>
      <c r="D137" s="95"/>
      <c r="E137" s="98"/>
      <c r="F137" s="57"/>
      <c r="G137" s="57"/>
    </row>
    <row r="138" spans="1:7" ht="12.75">
      <c r="A138" s="41"/>
      <c r="B138" s="41" t="s">
        <v>184</v>
      </c>
      <c r="C138" s="11"/>
      <c r="D138" s="95"/>
      <c r="E138" s="98"/>
      <c r="F138" s="57"/>
      <c r="G138" s="57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68"/>
  <sheetViews>
    <sheetView showGridLines="0" workbookViewId="0" topLeftCell="A2">
      <selection activeCell="F124" sqref="F12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36342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24389.409999999996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21686.14</v>
      </c>
    </row>
    <row r="15" spans="4:6" ht="12.75">
      <c r="D15" s="84" t="s">
        <v>99</v>
      </c>
      <c r="E15" s="90"/>
      <c r="F15" s="78">
        <f>21714.89-28.75</f>
        <v>21686.14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2637.85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803.07</v>
      </c>
    </row>
    <row r="20" spans="3:6" ht="12.75">
      <c r="C20" s="95"/>
      <c r="D20" s="106" t="s">
        <v>162</v>
      </c>
      <c r="E20" s="90"/>
      <c r="F20" s="107">
        <v>371.12</v>
      </c>
    </row>
    <row r="21" spans="3:6" ht="12.75">
      <c r="C21"/>
      <c r="D21" s="84" t="s">
        <v>190</v>
      </c>
      <c r="E21" s="89"/>
      <c r="F21" s="1">
        <v>241.34</v>
      </c>
    </row>
    <row r="22" spans="3:6" ht="12.75">
      <c r="C22"/>
      <c r="D22" s="84" t="s">
        <v>101</v>
      </c>
      <c r="E22" s="89"/>
      <c r="F22" s="1">
        <v>249.03</v>
      </c>
    </row>
    <row r="23" spans="3:6" ht="12.75">
      <c r="C23"/>
      <c r="D23" s="84" t="s">
        <v>102</v>
      </c>
      <c r="E23" s="89"/>
      <c r="F23" s="1">
        <v>973.29</v>
      </c>
    </row>
    <row r="24" spans="3:6" ht="12.75">
      <c r="C24"/>
      <c r="D24" s="84" t="s">
        <v>74</v>
      </c>
      <c r="E24" s="89"/>
      <c r="F24" s="1">
        <v>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+F28+F30+F31</f>
        <v>65.42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2.62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191</v>
      </c>
      <c r="E30" s="89"/>
      <c r="F30" s="1">
        <v>25</v>
      </c>
    </row>
    <row r="31" spans="3:6" ht="12.75">
      <c r="C31"/>
      <c r="D31" s="84" t="s">
        <v>192</v>
      </c>
      <c r="E31" s="89"/>
      <c r="F31" s="1">
        <v>37.8</v>
      </c>
    </row>
    <row r="32" spans="3:6" ht="12.75">
      <c r="C32"/>
      <c r="E32" s="89"/>
      <c r="F32" s="1"/>
    </row>
    <row r="33" spans="2:6" ht="12.75">
      <c r="B33" s="43" t="s">
        <v>76</v>
      </c>
      <c r="D33" s="87"/>
      <c r="E33" s="90"/>
      <c r="F33" s="105">
        <f>+F35+F87+F110+F117+F52+F59+F82</f>
        <v>27390.500000000004</v>
      </c>
    </row>
    <row r="34" spans="4:6" ht="12.75">
      <c r="D34" s="87"/>
      <c r="E34" s="90"/>
      <c r="F34" s="78"/>
    </row>
    <row r="35" spans="3:6" ht="12.75">
      <c r="C35" s="95" t="s">
        <v>107</v>
      </c>
      <c r="D35" s="87"/>
      <c r="E35" s="90"/>
      <c r="F35" s="104">
        <f>+F36+F45+F48</f>
        <v>8066.17</v>
      </c>
    </row>
    <row r="36" spans="4:6" ht="12.75">
      <c r="D36" s="95" t="s">
        <v>108</v>
      </c>
      <c r="E36" s="90"/>
      <c r="F36" s="104">
        <f>+F37+F38+F40+F41+F42+F43+F44</f>
        <v>5587.46</v>
      </c>
    </row>
    <row r="37" spans="4:6" ht="12.75">
      <c r="D37" s="87"/>
      <c r="E37" s="97" t="s">
        <v>181</v>
      </c>
      <c r="F37" s="83">
        <v>160.15</v>
      </c>
    </row>
    <row r="38" spans="4:6" ht="12.75">
      <c r="D38" s="87"/>
      <c r="E38" s="97" t="s">
        <v>185</v>
      </c>
      <c r="F38" s="83">
        <v>20</v>
      </c>
    </row>
    <row r="39" spans="4:6" ht="12.75">
      <c r="D39" s="87"/>
      <c r="E39" s="98" t="s">
        <v>186</v>
      </c>
      <c r="F39" s="78">
        <v>0</v>
      </c>
    </row>
    <row r="40" spans="4:6" ht="12.75">
      <c r="D40" s="87"/>
      <c r="E40" s="98" t="s">
        <v>161</v>
      </c>
      <c r="F40" s="78">
        <v>930.25</v>
      </c>
    </row>
    <row r="41" spans="4:6" ht="12.75">
      <c r="D41" s="87"/>
      <c r="E41" s="98" t="s">
        <v>189</v>
      </c>
      <c r="F41" s="78">
        <v>1000</v>
      </c>
    </row>
    <row r="42" spans="4:6" ht="12.75">
      <c r="D42" s="87"/>
      <c r="E42" s="98" t="s">
        <v>153</v>
      </c>
      <c r="F42" s="78">
        <v>41.28</v>
      </c>
    </row>
    <row r="43" spans="4:6" ht="12.75">
      <c r="D43" s="87"/>
      <c r="E43" s="98" t="s">
        <v>110</v>
      </c>
      <c r="F43" s="78">
        <v>3373.81</v>
      </c>
    </row>
    <row r="44" spans="4:6" ht="12.75">
      <c r="D44" s="87"/>
      <c r="E44" s="98" t="s">
        <v>111</v>
      </c>
      <c r="F44" s="78">
        <f>217.8-155.83</f>
        <v>61.97</v>
      </c>
    </row>
    <row r="45" spans="4:6" ht="12.75">
      <c r="D45" s="95" t="s">
        <v>112</v>
      </c>
      <c r="E45" s="90"/>
      <c r="F45" s="104">
        <f>+F46+F47</f>
        <v>1619.9</v>
      </c>
    </row>
    <row r="46" spans="4:6" ht="12.75">
      <c r="D46" s="95"/>
      <c r="E46" s="98" t="s">
        <v>113</v>
      </c>
      <c r="F46" s="78">
        <v>357.12</v>
      </c>
    </row>
    <row r="47" spans="4:6" ht="12.75">
      <c r="D47" s="95"/>
      <c r="E47" s="98" t="s">
        <v>114</v>
      </c>
      <c r="F47" s="78">
        <v>1262.78</v>
      </c>
    </row>
    <row r="48" spans="4:6" ht="12.75">
      <c r="D48" s="95" t="s">
        <v>115</v>
      </c>
      <c r="E48" s="98"/>
      <c r="F48" s="104">
        <f>+F49+F50</f>
        <v>858.81</v>
      </c>
    </row>
    <row r="49" spans="4:6" ht="12.75">
      <c r="D49" s="95"/>
      <c r="E49" s="98" t="s">
        <v>116</v>
      </c>
      <c r="F49" s="78">
        <v>449</v>
      </c>
    </row>
    <row r="50" spans="4:6" ht="12.75">
      <c r="D50" s="95"/>
      <c r="E50" s="98" t="s">
        <v>117</v>
      </c>
      <c r="F50" s="78">
        <v>409.81</v>
      </c>
    </row>
    <row r="51" spans="4:6" ht="12.75">
      <c r="D51" s="95"/>
      <c r="E51" s="98"/>
      <c r="F51" s="78"/>
    </row>
    <row r="52" spans="2:6" ht="12.75">
      <c r="B52" s="69"/>
      <c r="C52" s="95" t="s">
        <v>118</v>
      </c>
      <c r="D52" s="98"/>
      <c r="E52" s="98"/>
      <c r="F52" s="104">
        <f>+F53+F54++F55+F56+F57</f>
        <v>517.54</v>
      </c>
    </row>
    <row r="53" spans="2:6" ht="12.75">
      <c r="B53" s="69"/>
      <c r="C53" s="95"/>
      <c r="D53" s="98" t="s">
        <v>119</v>
      </c>
      <c r="E53" s="98"/>
      <c r="F53" s="78">
        <v>136.03</v>
      </c>
    </row>
    <row r="54" spans="2:6" ht="12.75">
      <c r="B54" s="69"/>
      <c r="C54" s="95"/>
      <c r="D54" s="98" t="s">
        <v>120</v>
      </c>
      <c r="E54" s="98"/>
      <c r="F54" s="78">
        <f>353.46-5.5</f>
        <v>347.96</v>
      </c>
    </row>
    <row r="55" spans="2:6" ht="12.75">
      <c r="B55" s="69"/>
      <c r="C55" s="95"/>
      <c r="D55" s="98" t="s">
        <v>121</v>
      </c>
      <c r="E55" s="98"/>
      <c r="F55" s="78">
        <v>0</v>
      </c>
    </row>
    <row r="56" spans="2:6" ht="12.75">
      <c r="B56" s="69"/>
      <c r="C56" s="95"/>
      <c r="D56" s="98" t="s">
        <v>122</v>
      </c>
      <c r="E56" s="98"/>
      <c r="F56" s="78">
        <v>32</v>
      </c>
    </row>
    <row r="57" spans="2:6" ht="12.75">
      <c r="B57" s="69"/>
      <c r="C57" s="95"/>
      <c r="D57" s="98" t="s">
        <v>123</v>
      </c>
      <c r="E57" s="98"/>
      <c r="F57" s="78">
        <v>1.55</v>
      </c>
    </row>
    <row r="58" spans="4:6" ht="12.75">
      <c r="D58" s="95"/>
      <c r="E58" s="98"/>
      <c r="F58" s="78"/>
    </row>
    <row r="59" spans="3:6" ht="12.75">
      <c r="C59" s="95" t="s">
        <v>124</v>
      </c>
      <c r="D59" s="98"/>
      <c r="E59" s="98"/>
      <c r="F59" s="103">
        <v>7298.47</v>
      </c>
    </row>
    <row r="60" spans="3:6" ht="12.75">
      <c r="C60" s="95"/>
      <c r="D60" s="98" t="s">
        <v>125</v>
      </c>
      <c r="E60" s="98"/>
      <c r="F60" s="78">
        <v>121.23</v>
      </c>
    </row>
    <row r="61" spans="3:6" ht="12.75">
      <c r="C61" s="95"/>
      <c r="D61" s="98" t="s">
        <v>77</v>
      </c>
      <c r="E61" s="98"/>
      <c r="F61" s="78">
        <v>284.5</v>
      </c>
    </row>
    <row r="62" spans="3:6" ht="12.75">
      <c r="C62" s="95"/>
      <c r="D62" s="98" t="s">
        <v>78</v>
      </c>
      <c r="E62" s="98"/>
      <c r="F62" s="78">
        <v>174</v>
      </c>
    </row>
    <row r="63" spans="3:6" ht="12.75">
      <c r="C63" s="95"/>
      <c r="D63" s="98" t="s">
        <v>104</v>
      </c>
      <c r="E63" s="98"/>
      <c r="F63" s="78">
        <v>25.42</v>
      </c>
    </row>
    <row r="64" spans="3:6" ht="12.75">
      <c r="C64" s="95"/>
      <c r="D64" s="98" t="s">
        <v>154</v>
      </c>
      <c r="E64" s="98"/>
      <c r="F64" s="78">
        <v>440</v>
      </c>
    </row>
    <row r="65" spans="3:6" ht="12.75">
      <c r="C65" s="95"/>
      <c r="D65" s="98" t="s">
        <v>126</v>
      </c>
      <c r="E65" s="98"/>
      <c r="F65" s="78">
        <v>0</v>
      </c>
    </row>
    <row r="66" spans="3:6" ht="12.75">
      <c r="C66" s="95"/>
      <c r="D66" s="98" t="s">
        <v>164</v>
      </c>
      <c r="E66" s="98"/>
      <c r="F66" s="78">
        <v>45</v>
      </c>
    </row>
    <row r="67" spans="3:6" ht="12.75">
      <c r="C67" s="95"/>
      <c r="D67" s="98" t="s">
        <v>127</v>
      </c>
      <c r="E67" s="98"/>
      <c r="F67" s="78">
        <v>168.75</v>
      </c>
    </row>
    <row r="68" spans="3:6" ht="12.75">
      <c r="C68" s="95"/>
      <c r="D68" s="98" t="s">
        <v>128</v>
      </c>
      <c r="E68" s="98"/>
      <c r="F68" s="78">
        <v>120.84</v>
      </c>
    </row>
    <row r="69" spans="3:6" ht="12.75">
      <c r="C69" s="95"/>
      <c r="D69" s="98" t="s">
        <v>129</v>
      </c>
      <c r="E69" s="98"/>
      <c r="F69" s="78">
        <v>9.6</v>
      </c>
    </row>
    <row r="70" spans="3:6" ht="12.75">
      <c r="C70" s="95"/>
      <c r="D70" s="98" t="s">
        <v>130</v>
      </c>
      <c r="E70" s="98"/>
      <c r="F70" s="78">
        <v>0</v>
      </c>
    </row>
    <row r="71" spans="3:6" ht="12.75">
      <c r="C71" s="95"/>
      <c r="D71" s="98" t="s">
        <v>131</v>
      </c>
      <c r="E71" s="98"/>
      <c r="F71" s="78">
        <v>0</v>
      </c>
    </row>
    <row r="72" spans="3:6" ht="12.75">
      <c r="C72" s="95"/>
      <c r="D72" s="98" t="s">
        <v>132</v>
      </c>
      <c r="E72" s="98"/>
      <c r="F72" s="78">
        <v>34.06</v>
      </c>
    </row>
    <row r="73" spans="3:6" ht="12.75">
      <c r="C73" s="95"/>
      <c r="D73" s="98" t="s">
        <v>133</v>
      </c>
      <c r="E73" s="98"/>
      <c r="F73" s="78">
        <v>1225.45</v>
      </c>
    </row>
    <row r="74" spans="3:6" ht="12.75">
      <c r="C74" s="95"/>
      <c r="D74" s="98" t="s">
        <v>134</v>
      </c>
      <c r="E74" s="98"/>
      <c r="F74" s="1">
        <v>0</v>
      </c>
    </row>
    <row r="75" spans="3:6" ht="12.75">
      <c r="C75" s="95"/>
      <c r="D75" s="98" t="s">
        <v>193</v>
      </c>
      <c r="E75" s="98"/>
      <c r="F75" s="1">
        <v>84.92</v>
      </c>
    </row>
    <row r="76" spans="3:6" ht="12.75">
      <c r="C76" s="95"/>
      <c r="D76" s="98" t="s">
        <v>166</v>
      </c>
      <c r="E76" s="98"/>
      <c r="F76" s="1">
        <v>0</v>
      </c>
    </row>
    <row r="77" spans="3:6" ht="12.75">
      <c r="C77" s="95"/>
      <c r="D77" s="98" t="s">
        <v>167</v>
      </c>
      <c r="E77" s="98"/>
      <c r="F77" s="1">
        <v>3853.5</v>
      </c>
    </row>
    <row r="78" spans="3:6" ht="12.75">
      <c r="C78" s="95"/>
      <c r="D78" s="98" t="s">
        <v>135</v>
      </c>
      <c r="E78" s="98"/>
      <c r="F78" s="1">
        <v>570.95</v>
      </c>
    </row>
    <row r="79" spans="3:6" ht="12.75">
      <c r="C79" s="95"/>
      <c r="D79" s="98" t="s">
        <v>136</v>
      </c>
      <c r="E79" s="98"/>
      <c r="F79" s="1">
        <v>0</v>
      </c>
    </row>
    <row r="80" spans="3:6" ht="12.75">
      <c r="C80" s="95"/>
      <c r="D80" s="98" t="s">
        <v>137</v>
      </c>
      <c r="E80" s="98"/>
      <c r="F80" s="1">
        <v>140.25</v>
      </c>
    </row>
    <row r="81" spans="3:6" ht="12.75">
      <c r="C81" s="95"/>
      <c r="D81" s="98"/>
      <c r="E81" s="98"/>
      <c r="F81" s="1"/>
    </row>
    <row r="82" spans="3:6" ht="12.75">
      <c r="C82" s="95" t="s">
        <v>138</v>
      </c>
      <c r="D82" s="98"/>
      <c r="E82" s="98"/>
      <c r="F82" s="103">
        <f>SUM(F83:F85)</f>
        <v>127.31</v>
      </c>
    </row>
    <row r="83" spans="3:6" ht="12.75">
      <c r="C83" s="95"/>
      <c r="D83" s="98" t="s">
        <v>139</v>
      </c>
      <c r="E83" s="98"/>
      <c r="F83" s="1">
        <v>29</v>
      </c>
    </row>
    <row r="84" spans="3:6" ht="12.75">
      <c r="C84" s="95"/>
      <c r="D84" s="98" t="s">
        <v>85</v>
      </c>
      <c r="E84" s="98"/>
      <c r="F84" s="1">
        <v>78.31</v>
      </c>
    </row>
    <row r="85" spans="3:6" ht="12.75">
      <c r="C85" s="95"/>
      <c r="D85" s="98" t="s">
        <v>140</v>
      </c>
      <c r="E85" s="98"/>
      <c r="F85" s="1">
        <v>20</v>
      </c>
    </row>
    <row r="86" spans="4:6" ht="12.75">
      <c r="D86" s="95"/>
      <c r="E86" s="98"/>
      <c r="F86" s="1"/>
    </row>
    <row r="87" spans="3:6" ht="12.75">
      <c r="C87" s="95" t="s">
        <v>141</v>
      </c>
      <c r="D87" s="87"/>
      <c r="E87" s="90"/>
      <c r="F87" s="104">
        <v>3677.94</v>
      </c>
    </row>
    <row r="88" spans="4:6" ht="12.75">
      <c r="D88" s="95" t="s">
        <v>152</v>
      </c>
      <c r="E88" s="90"/>
      <c r="F88" s="104">
        <f>+F92</f>
        <v>2621.42</v>
      </c>
    </row>
    <row r="89" spans="4:6" ht="12.75">
      <c r="D89" s="87"/>
      <c r="E89" s="97" t="s">
        <v>142</v>
      </c>
      <c r="F89" s="83">
        <v>0</v>
      </c>
    </row>
    <row r="90" spans="4:6" ht="12.75">
      <c r="D90" s="87"/>
      <c r="E90" s="97" t="s">
        <v>158</v>
      </c>
      <c r="F90" s="83">
        <v>1056.52</v>
      </c>
    </row>
    <row r="91" spans="4:6" ht="12.75">
      <c r="D91" s="87"/>
      <c r="E91" s="98" t="s">
        <v>143</v>
      </c>
      <c r="F91" s="78">
        <v>0</v>
      </c>
    </row>
    <row r="92" spans="4:6" ht="12.75">
      <c r="D92" s="87"/>
      <c r="E92" s="98" t="s">
        <v>156</v>
      </c>
      <c r="F92" s="78">
        <v>2621.42</v>
      </c>
    </row>
    <row r="93" spans="4:6" ht="12.75">
      <c r="D93" s="108" t="s">
        <v>157</v>
      </c>
      <c r="E93" s="98"/>
      <c r="F93" s="104"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168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169</v>
      </c>
      <c r="E101" s="98"/>
      <c r="F101" s="104">
        <f>+F102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170</v>
      </c>
      <c r="E105" s="98"/>
      <c r="F105" s="104">
        <f>+F106+F108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87"/>
      <c r="E109" s="98"/>
      <c r="F109" s="78"/>
    </row>
    <row r="110" spans="3:6" ht="12.75">
      <c r="C110" s="95" t="s">
        <v>144</v>
      </c>
      <c r="D110" s="95"/>
      <c r="E110" s="90"/>
      <c r="F110" s="104">
        <f>+F111+F112+F113+F114+F115</f>
        <v>7565.570000000001</v>
      </c>
    </row>
    <row r="111" spans="4:6" ht="12.75">
      <c r="D111" s="97" t="s">
        <v>148</v>
      </c>
      <c r="E111" s="97"/>
      <c r="F111" s="83">
        <v>4342.97</v>
      </c>
    </row>
    <row r="112" spans="4:6" ht="12.75">
      <c r="D112" s="97" t="s">
        <v>149</v>
      </c>
      <c r="E112" s="97"/>
      <c r="F112" s="83">
        <v>217.14</v>
      </c>
    </row>
    <row r="113" spans="4:6" ht="12.75">
      <c r="D113" s="97" t="s">
        <v>150</v>
      </c>
      <c r="E113" s="97"/>
      <c r="F113" s="83">
        <v>263</v>
      </c>
    </row>
    <row r="114" spans="4:6" ht="12.75">
      <c r="D114" s="97" t="s">
        <v>159</v>
      </c>
      <c r="E114" s="97"/>
      <c r="F114" s="83">
        <v>2742.46</v>
      </c>
    </row>
    <row r="115" spans="4:6" ht="12.75">
      <c r="D115" s="97" t="s">
        <v>171</v>
      </c>
      <c r="E115" s="97"/>
      <c r="F115" s="83">
        <v>0</v>
      </c>
    </row>
    <row r="116" spans="4:6" ht="12.75">
      <c r="D116" s="87"/>
      <c r="E116" s="98"/>
      <c r="F116" s="78"/>
    </row>
    <row r="117" spans="3:6" ht="12.75">
      <c r="C117" s="95" t="s">
        <v>145</v>
      </c>
      <c r="D117" s="87"/>
      <c r="E117" s="98"/>
      <c r="F117" s="104">
        <v>137.5</v>
      </c>
    </row>
    <row r="118" spans="4:6" ht="12.75">
      <c r="D118" s="95" t="s">
        <v>146</v>
      </c>
      <c r="E118" s="90"/>
      <c r="F118" s="104">
        <f>+F119+F120</f>
        <v>0</v>
      </c>
    </row>
    <row r="119" spans="4:6" ht="12.75">
      <c r="D119" s="87"/>
      <c r="E119" s="97" t="s">
        <v>142</v>
      </c>
      <c r="F119" s="83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95" t="s">
        <v>147</v>
      </c>
      <c r="E121" s="90"/>
      <c r="F121" s="104">
        <f>+F122+F123</f>
        <v>0</v>
      </c>
    </row>
    <row r="122" spans="4:6" ht="12.75">
      <c r="D122" s="87"/>
      <c r="E122" s="97" t="s">
        <v>142</v>
      </c>
      <c r="F122" s="83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160</v>
      </c>
      <c r="E124" s="98"/>
      <c r="F124" s="90"/>
    </row>
    <row r="125" spans="4:6" ht="12.75">
      <c r="D125" s="87"/>
      <c r="E125" s="109" t="s">
        <v>142</v>
      </c>
      <c r="F125" s="78">
        <v>137.5</v>
      </c>
    </row>
    <row r="126" spans="4:6" ht="12.75">
      <c r="D126" s="87"/>
      <c r="E126" s="98" t="s">
        <v>158</v>
      </c>
      <c r="F126" s="78">
        <v>0</v>
      </c>
    </row>
    <row r="127" spans="4:6" ht="12.75">
      <c r="D127" s="87"/>
      <c r="E127" s="98" t="s">
        <v>143</v>
      </c>
      <c r="F127" s="78">
        <v>0</v>
      </c>
    </row>
    <row r="128" spans="4:6" ht="12.75">
      <c r="D128" s="108" t="s">
        <v>187</v>
      </c>
      <c r="E128" s="98"/>
      <c r="F128" s="104">
        <f>+F129+F130</f>
        <v>0</v>
      </c>
    </row>
    <row r="129" spans="4:6" ht="12.75">
      <c r="D129" s="87"/>
      <c r="E129" s="98" t="s">
        <v>142</v>
      </c>
      <c r="F129" s="78">
        <v>0</v>
      </c>
    </row>
    <row r="130" spans="4:6" ht="12" customHeight="1">
      <c r="D130" s="87"/>
      <c r="E130" s="98" t="s">
        <v>158</v>
      </c>
      <c r="F130" s="78">
        <v>0</v>
      </c>
    </row>
    <row r="131" spans="4:6" ht="12.75" customHeight="1">
      <c r="D131" s="87"/>
      <c r="E131" s="98" t="s">
        <v>143</v>
      </c>
      <c r="F131" s="78">
        <v>0</v>
      </c>
    </row>
    <row r="132" spans="4:6" ht="10.5" customHeight="1">
      <c r="D132" s="108" t="s">
        <v>173</v>
      </c>
      <c r="E132" s="98"/>
      <c r="F132" s="104">
        <f>+F133</f>
        <v>0</v>
      </c>
    </row>
    <row r="133" spans="4:6" ht="10.5" customHeight="1">
      <c r="D133" s="87"/>
      <c r="E133" s="98" t="s">
        <v>142</v>
      </c>
      <c r="F133" s="78">
        <v>0</v>
      </c>
    </row>
    <row r="134" spans="4:6" ht="10.5" customHeight="1">
      <c r="D134" s="87"/>
      <c r="E134" s="98" t="s">
        <v>158</v>
      </c>
      <c r="F134" s="78">
        <v>0</v>
      </c>
    </row>
    <row r="135" spans="4:6" ht="10.5" customHeight="1">
      <c r="D135" s="87"/>
      <c r="E135" s="98" t="s">
        <v>143</v>
      </c>
      <c r="F135" s="78">
        <v>0</v>
      </c>
    </row>
    <row r="136" spans="4:6" ht="12" customHeight="1">
      <c r="D136" s="87"/>
      <c r="E136" s="98"/>
      <c r="F136" s="78"/>
    </row>
    <row r="137" spans="2:6" ht="12.75">
      <c r="B137" s="43" t="s">
        <v>96</v>
      </c>
      <c r="D137" s="95"/>
      <c r="E137" s="98"/>
      <c r="F137" s="103">
        <f>+F12-F33</f>
        <v>-3001.0900000000074</v>
      </c>
    </row>
    <row r="138" spans="2:6" ht="12.75">
      <c r="B138" s="43"/>
      <c r="D138" s="95"/>
      <c r="E138" s="98"/>
      <c r="F138" s="5"/>
    </row>
    <row r="139" spans="4:6" ht="12.75">
      <c r="D139" s="95"/>
      <c r="E139" s="98"/>
      <c r="F139" s="93"/>
    </row>
    <row r="140" spans="1:7" ht="12.75">
      <c r="A140" s="40"/>
      <c r="B140" s="40" t="s">
        <v>38</v>
      </c>
      <c r="C140" s="14"/>
      <c r="D140" s="95"/>
      <c r="E140" s="98"/>
      <c r="F140" s="57"/>
      <c r="G140" s="67" t="s">
        <v>97</v>
      </c>
    </row>
    <row r="141" spans="1:7" ht="12.75">
      <c r="A141" s="41"/>
      <c r="B141" s="41" t="s">
        <v>40</v>
      </c>
      <c r="C141" s="11"/>
      <c r="D141" s="95"/>
      <c r="E141" s="98"/>
      <c r="F141" s="57"/>
      <c r="G141" s="57"/>
    </row>
    <row r="142" spans="1:7" ht="12.75">
      <c r="A142" s="41"/>
      <c r="B142" s="41" t="s">
        <v>184</v>
      </c>
      <c r="C142" s="11"/>
      <c r="D142" s="95"/>
      <c r="E142" s="98"/>
      <c r="F142" s="57"/>
      <c r="G142" s="57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74"/>
  <sheetViews>
    <sheetView showGridLines="0" workbookViewId="0" topLeftCell="A4">
      <selection activeCell="C28" sqref="C2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36373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24967.729999999996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21513.14</v>
      </c>
    </row>
    <row r="15" spans="4:6" ht="12.75">
      <c r="D15" s="84" t="s">
        <v>99</v>
      </c>
      <c r="E15" s="90"/>
      <c r="F15" s="78">
        <v>21513.14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2999.67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800.07</v>
      </c>
    </row>
    <row r="20" spans="3:6" ht="12.75">
      <c r="C20" s="95"/>
      <c r="D20" s="106" t="s">
        <v>162</v>
      </c>
      <c r="E20" s="90"/>
      <c r="F20" s="107">
        <v>94.68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75.62</v>
      </c>
    </row>
    <row r="23" spans="3:6" ht="12.75">
      <c r="C23"/>
      <c r="D23" s="84" t="s">
        <v>102</v>
      </c>
      <c r="E23" s="89"/>
      <c r="F23" s="1">
        <v>965.3</v>
      </c>
    </row>
    <row r="24" spans="3:6" ht="12.75">
      <c r="C24"/>
      <c r="D24" s="84" t="s">
        <v>74</v>
      </c>
      <c r="E24" s="89"/>
      <c r="F24" s="1">
        <v>1064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+F27+F28+F29+F30+F32</f>
        <v>454.92</v>
      </c>
      <c r="H26" s="1"/>
    </row>
    <row r="27" spans="3:6" ht="12.75">
      <c r="C27"/>
      <c r="D27" s="84" t="s">
        <v>104</v>
      </c>
      <c r="E27" s="89"/>
      <c r="F27" s="1">
        <v>185.59</v>
      </c>
    </row>
    <row r="28" spans="3:6" ht="12.75">
      <c r="C28"/>
      <c r="D28" s="84" t="s">
        <v>178</v>
      </c>
      <c r="E28" s="89"/>
      <c r="F28" s="1">
        <v>3.33</v>
      </c>
    </row>
    <row r="29" spans="3:6" ht="12.75">
      <c r="C29"/>
      <c r="D29" s="84" t="s">
        <v>179</v>
      </c>
      <c r="E29" s="89"/>
      <c r="F29" s="1">
        <v>15.9</v>
      </c>
    </row>
    <row r="30" spans="3:6" ht="12.75">
      <c r="C30"/>
      <c r="D30" s="84" t="s">
        <v>191</v>
      </c>
      <c r="E30" s="89"/>
      <c r="F30" s="1">
        <v>50</v>
      </c>
    </row>
    <row r="31" spans="3:6" ht="12.75">
      <c r="C31"/>
      <c r="D31" s="84" t="s">
        <v>192</v>
      </c>
      <c r="E31" s="89"/>
      <c r="F31" s="1">
        <v>0</v>
      </c>
    </row>
    <row r="32" spans="3:6" ht="12.75">
      <c r="C32"/>
      <c r="D32" s="84" t="s">
        <v>214</v>
      </c>
      <c r="E32" s="89"/>
      <c r="F32" s="1">
        <v>200.1</v>
      </c>
    </row>
    <row r="33" spans="3:6" ht="12.75">
      <c r="C33"/>
      <c r="E33" s="89"/>
      <c r="F33" s="1"/>
    </row>
    <row r="34" spans="2:6" ht="12.75">
      <c r="B34" s="43" t="s">
        <v>76</v>
      </c>
      <c r="D34" s="87"/>
      <c r="E34" s="90"/>
      <c r="F34" s="105">
        <v>23604.45</v>
      </c>
    </row>
    <row r="35" spans="4:6" ht="12.75">
      <c r="D35" s="87"/>
      <c r="E35" s="90"/>
      <c r="F35" s="78"/>
    </row>
    <row r="36" spans="3:6" ht="12.75">
      <c r="C36" s="95" t="s">
        <v>107</v>
      </c>
      <c r="D36" s="87"/>
      <c r="E36" s="90"/>
      <c r="F36" s="104">
        <f>+F37+F47+F50</f>
        <v>8096.45</v>
      </c>
    </row>
    <row r="37" spans="4:6" ht="12.75">
      <c r="D37" s="95" t="s">
        <v>108</v>
      </c>
      <c r="E37" s="90"/>
      <c r="F37" s="104">
        <f>+F38+F39+F42+F43+F44+F45+F46</f>
        <v>5318.95</v>
      </c>
    </row>
    <row r="38" spans="4:6" ht="12.75">
      <c r="D38" s="87"/>
      <c r="E38" s="97" t="s">
        <v>181</v>
      </c>
      <c r="F38" s="83">
        <v>199.64</v>
      </c>
    </row>
    <row r="39" spans="4:6" ht="12.75">
      <c r="D39" s="87"/>
      <c r="E39" s="97" t="s">
        <v>185</v>
      </c>
      <c r="F39" s="83">
        <v>20</v>
      </c>
    </row>
    <row r="40" spans="4:6" ht="12.75">
      <c r="D40" s="87"/>
      <c r="E40" s="98" t="s">
        <v>186</v>
      </c>
      <c r="F40" s="78">
        <v>0</v>
      </c>
    </row>
    <row r="41" spans="4:6" ht="12.75">
      <c r="D41" s="87"/>
      <c r="E41" s="98" t="s">
        <v>161</v>
      </c>
      <c r="F41" s="78">
        <v>0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44.64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v>125.88</v>
      </c>
    </row>
    <row r="47" spans="4:6" ht="12.75">
      <c r="D47" s="95" t="s">
        <v>112</v>
      </c>
      <c r="E47" s="90"/>
      <c r="F47" s="104">
        <f>+F48+F49</f>
        <v>1570.5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1240.25</v>
      </c>
    </row>
    <row r="50" spans="4:6" ht="12.75">
      <c r="D50" s="95" t="s">
        <v>115</v>
      </c>
      <c r="E50" s="98"/>
      <c r="F50" s="104">
        <f>+F51+F52</f>
        <v>1207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758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281.2</v>
      </c>
    </row>
    <row r="55" spans="2:6" ht="12.75">
      <c r="B55" s="69"/>
      <c r="C55" s="95"/>
      <c r="D55" s="98" t="s">
        <v>119</v>
      </c>
      <c r="E55" s="98"/>
      <c r="F55" s="78">
        <v>246.56</v>
      </c>
    </row>
    <row r="56" spans="2:6" ht="12.75">
      <c r="B56" s="69"/>
      <c r="C56" s="95"/>
      <c r="D56" s="98" t="s">
        <v>120</v>
      </c>
      <c r="E56" s="98"/>
      <c r="F56" s="78">
        <v>2.64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0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+F62+F63+F64+F65+F69+F71+F72+F74+F75+F76+F77+F79+F80+F81+F83</f>
        <v>5446.65</v>
      </c>
    </row>
    <row r="62" spans="3:6" ht="12.75">
      <c r="C62" s="95"/>
      <c r="D62" s="98" t="s">
        <v>125</v>
      </c>
      <c r="E62" s="98"/>
      <c r="F62" s="78">
        <v>145.7</v>
      </c>
    </row>
    <row r="63" spans="3:6" ht="12.75">
      <c r="C63" s="95"/>
      <c r="D63" s="98" t="s">
        <v>77</v>
      </c>
      <c r="E63" s="98"/>
      <c r="F63" s="78">
        <v>91.8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91.3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172.5</v>
      </c>
    </row>
    <row r="70" spans="3:6" ht="12.75">
      <c r="C70" s="95"/>
      <c r="D70" s="98" t="s">
        <v>128</v>
      </c>
      <c r="E70" s="98"/>
      <c r="F70" s="78">
        <v>0</v>
      </c>
    </row>
    <row r="71" spans="3:6" ht="12.75">
      <c r="C71" s="95"/>
      <c r="D71" s="98" t="s">
        <v>129</v>
      </c>
      <c r="E71" s="98"/>
      <c r="F71" s="78">
        <v>24.64</v>
      </c>
    </row>
    <row r="72" spans="3:6" ht="12.75">
      <c r="C72" s="95"/>
      <c r="D72" s="98" t="s">
        <v>130</v>
      </c>
      <c r="E72" s="98"/>
      <c r="F72" s="78">
        <v>7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42.9</v>
      </c>
    </row>
    <row r="75" spans="3:6" ht="12.75">
      <c r="C75" s="95"/>
      <c r="D75" s="98" t="s">
        <v>133</v>
      </c>
      <c r="E75" s="98"/>
      <c r="F75" s="78">
        <v>128.6</v>
      </c>
    </row>
    <row r="76" spans="3:6" ht="12.75">
      <c r="C76" s="95"/>
      <c r="D76" s="98" t="s">
        <v>134</v>
      </c>
      <c r="E76" s="98"/>
      <c r="F76" s="1">
        <v>90.93</v>
      </c>
    </row>
    <row r="77" spans="3:6" ht="12.75">
      <c r="C77" s="95"/>
      <c r="D77" s="98" t="s">
        <v>215</v>
      </c>
      <c r="E77" s="98"/>
      <c r="F77" s="1">
        <v>1846.87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1315</v>
      </c>
    </row>
    <row r="80" spans="3:6" ht="12.75">
      <c r="C80" s="95"/>
      <c r="D80" s="98" t="s">
        <v>216</v>
      </c>
      <c r="E80" s="98"/>
      <c r="F80" s="1">
        <v>651.45</v>
      </c>
    </row>
    <row r="81" spans="3:6" ht="12.75">
      <c r="C81" s="95"/>
      <c r="D81" s="98" t="s">
        <v>135</v>
      </c>
      <c r="E81" s="98"/>
      <c r="F81" s="1">
        <v>585.61</v>
      </c>
    </row>
    <row r="82" spans="3:6" ht="12.75">
      <c r="C82" s="95"/>
      <c r="D82" s="98" t="s">
        <v>136</v>
      </c>
      <c r="E82" s="98"/>
      <c r="F82" s="1">
        <v>0</v>
      </c>
    </row>
    <row r="83" spans="3:6" ht="12.75">
      <c r="C83" s="95"/>
      <c r="D83" s="98" t="s">
        <v>137</v>
      </c>
      <c r="E83" s="98"/>
      <c r="F83" s="1">
        <v>78.35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450.3</v>
      </c>
    </row>
    <row r="86" spans="3:6" ht="12.75">
      <c r="C86" s="95"/>
      <c r="D86" s="98" t="s">
        <v>139</v>
      </c>
      <c r="E86" s="98"/>
      <c r="F86" s="1">
        <v>87</v>
      </c>
    </row>
    <row r="87" spans="3:6" ht="12.75">
      <c r="C87" s="95"/>
      <c r="D87" s="98" t="s">
        <v>85</v>
      </c>
      <c r="E87" s="98"/>
      <c r="F87" s="1">
        <v>363.3</v>
      </c>
    </row>
    <row r="88" spans="3:6" ht="12.75">
      <c r="C88" s="95"/>
      <c r="D88" s="98" t="s">
        <v>140</v>
      </c>
      <c r="E88" s="98"/>
      <c r="F88" s="1">
        <v>0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v>0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+F101</f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169</v>
      </c>
      <c r="E104" s="98"/>
      <c r="F104" s="104">
        <f>+F105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143</v>
      </c>
      <c r="F107" s="78">
        <v>0</v>
      </c>
    </row>
    <row r="108" spans="4:6" ht="12.75">
      <c r="D108" s="108" t="s">
        <v>170</v>
      </c>
      <c r="E108" s="98"/>
      <c r="F108" s="104">
        <f>+F109+F111</f>
        <v>0</v>
      </c>
    </row>
    <row r="109" spans="4:6" ht="12.75">
      <c r="D109" s="87"/>
      <c r="E109" s="98" t="s">
        <v>142</v>
      </c>
      <c r="F109" s="78">
        <v>0</v>
      </c>
    </row>
    <row r="110" spans="4:6" ht="12.75">
      <c r="D110" s="87"/>
      <c r="E110" s="98" t="s">
        <v>158</v>
      </c>
      <c r="F110" s="78">
        <v>0</v>
      </c>
    </row>
    <row r="111" spans="4:6" ht="12.75">
      <c r="D111" s="87"/>
      <c r="E111" s="98" t="s">
        <v>143</v>
      </c>
      <c r="F111" s="78">
        <v>0</v>
      </c>
    </row>
    <row r="112" spans="4:6" ht="12.75">
      <c r="D112" s="87"/>
      <c r="E112" s="98"/>
      <c r="F112" s="78"/>
    </row>
    <row r="113" spans="3:6" ht="12.75">
      <c r="C113" s="95" t="s">
        <v>144</v>
      </c>
      <c r="D113" s="95"/>
      <c r="E113" s="90"/>
      <c r="F113" s="104">
        <f>+F114+F115+F116+F117+F119+F120+F121</f>
        <v>6942.250000000001</v>
      </c>
    </row>
    <row r="114" spans="4:6" ht="12.75">
      <c r="D114" s="97" t="s">
        <v>148</v>
      </c>
      <c r="E114" s="97"/>
      <c r="F114" s="83">
        <v>4342.97</v>
      </c>
    </row>
    <row r="115" spans="4:6" ht="12.75">
      <c r="D115" s="97" t="s">
        <v>149</v>
      </c>
      <c r="E115" s="97"/>
      <c r="F115" s="83">
        <v>217.14</v>
      </c>
    </row>
    <row r="116" spans="4:6" ht="12.75">
      <c r="D116" s="97" t="s">
        <v>150</v>
      </c>
      <c r="E116" s="97"/>
      <c r="F116" s="83">
        <v>263</v>
      </c>
    </row>
    <row r="117" spans="4:6" ht="12.75">
      <c r="D117" s="97" t="s">
        <v>159</v>
      </c>
      <c r="E117" s="97"/>
      <c r="F117" s="83">
        <v>1719.14</v>
      </c>
    </row>
    <row r="118" spans="4:6" ht="12.75">
      <c r="D118" s="97" t="s">
        <v>171</v>
      </c>
      <c r="E118" s="97"/>
      <c r="F118" s="83">
        <v>0</v>
      </c>
    </row>
    <row r="119" spans="4:6" ht="12.75">
      <c r="D119" s="97" t="s">
        <v>217</v>
      </c>
      <c r="E119" s="97"/>
      <c r="F119" s="83">
        <v>200</v>
      </c>
    </row>
    <row r="120" spans="4:6" ht="12.75">
      <c r="D120" s="97" t="s">
        <v>218</v>
      </c>
      <c r="E120" s="97"/>
      <c r="F120" s="83">
        <v>100</v>
      </c>
    </row>
    <row r="121" spans="4:6" ht="12.75">
      <c r="D121" s="97" t="s">
        <v>219</v>
      </c>
      <c r="E121" s="97"/>
      <c r="F121" s="83">
        <v>100</v>
      </c>
    </row>
    <row r="122" spans="4:6" ht="12.75">
      <c r="D122" s="87"/>
      <c r="E122" s="98"/>
      <c r="F122" s="78"/>
    </row>
    <row r="123" spans="3:6" ht="12.75">
      <c r="C123" s="95" t="s">
        <v>145</v>
      </c>
      <c r="D123" s="87"/>
      <c r="E123" s="98"/>
      <c r="F123" s="104">
        <f>+F130+F134</f>
        <v>2387.6</v>
      </c>
    </row>
    <row r="124" spans="4:6" ht="12.75">
      <c r="D124" s="95" t="s">
        <v>146</v>
      </c>
      <c r="E124" s="90"/>
      <c r="F124" s="104">
        <f>+F125+F126</f>
        <v>0</v>
      </c>
    </row>
    <row r="125" spans="4:6" ht="12.75">
      <c r="D125" s="87"/>
      <c r="E125" s="97" t="s">
        <v>142</v>
      </c>
      <c r="F125" s="83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95" t="s">
        <v>147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160</v>
      </c>
      <c r="E130" s="98"/>
      <c r="F130" s="104">
        <f>+F133+F132+F131</f>
        <v>1317.35</v>
      </c>
    </row>
    <row r="131" spans="4:6" ht="12.75">
      <c r="D131" s="87"/>
      <c r="E131" s="109" t="s">
        <v>142</v>
      </c>
      <c r="F131" s="78">
        <v>357.29</v>
      </c>
    </row>
    <row r="132" spans="4:6" ht="12.75">
      <c r="D132" s="87"/>
      <c r="E132" s="98" t="s">
        <v>158</v>
      </c>
      <c r="F132" s="78">
        <v>488.76</v>
      </c>
    </row>
    <row r="133" spans="4:6" ht="12.75">
      <c r="D133" s="87"/>
      <c r="E133" s="98" t="s">
        <v>143</v>
      </c>
      <c r="F133" s="78">
        <v>471.3</v>
      </c>
    </row>
    <row r="134" spans="4:6" ht="12.75">
      <c r="D134" s="108" t="s">
        <v>187</v>
      </c>
      <c r="E134" s="98"/>
      <c r="F134" s="104">
        <f>+F135+F136+F137</f>
        <v>1070.25</v>
      </c>
    </row>
    <row r="135" spans="4:6" ht="12.75">
      <c r="D135" s="87"/>
      <c r="E135" s="98" t="s">
        <v>142</v>
      </c>
      <c r="F135" s="78">
        <v>247.5</v>
      </c>
    </row>
    <row r="136" spans="4:6" ht="12" customHeight="1">
      <c r="D136" s="87"/>
      <c r="E136" s="98" t="s">
        <v>158</v>
      </c>
      <c r="F136" s="78">
        <v>290.4</v>
      </c>
    </row>
    <row r="137" spans="4:6" ht="12.75" customHeight="1">
      <c r="D137" s="87"/>
      <c r="E137" s="98" t="s">
        <v>143</v>
      </c>
      <c r="F137" s="78">
        <v>532.35</v>
      </c>
    </row>
    <row r="138" spans="4:6" ht="10.5" customHeight="1">
      <c r="D138" s="108" t="s">
        <v>173</v>
      </c>
      <c r="E138" s="98"/>
      <c r="F138" s="104">
        <f>+F139</f>
        <v>0</v>
      </c>
    </row>
    <row r="139" spans="4:6" ht="10.5" customHeight="1">
      <c r="D139" s="87"/>
      <c r="E139" s="98" t="s">
        <v>142</v>
      </c>
      <c r="F139" s="78">
        <v>0</v>
      </c>
    </row>
    <row r="140" spans="4:6" ht="10.5" customHeight="1">
      <c r="D140" s="87"/>
      <c r="E140" s="98" t="s">
        <v>158</v>
      </c>
      <c r="F140" s="78">
        <v>0</v>
      </c>
    </row>
    <row r="141" spans="4:6" ht="10.5" customHeight="1">
      <c r="D141" s="87"/>
      <c r="E141" s="98" t="s">
        <v>143</v>
      </c>
      <c r="F141" s="78">
        <v>0</v>
      </c>
    </row>
    <row r="142" spans="4:6" ht="12" customHeight="1">
      <c r="D142" s="87"/>
      <c r="E142" s="98"/>
      <c r="F142" s="78"/>
    </row>
    <row r="143" spans="2:6" ht="12.75">
      <c r="B143" s="43" t="s">
        <v>96</v>
      </c>
      <c r="D143" s="95"/>
      <c r="E143" s="98"/>
      <c r="F143" s="103">
        <f>+F12-F34</f>
        <v>1363.2799999999952</v>
      </c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38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40</v>
      </c>
      <c r="C147" s="11"/>
      <c r="D147" s="95"/>
      <c r="E147" s="98"/>
      <c r="F147" s="57"/>
      <c r="G147" s="57"/>
    </row>
    <row r="148" spans="1:7" ht="12.75">
      <c r="A148" s="41"/>
      <c r="B148" s="41" t="s">
        <v>184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supervisor</cp:lastModifiedBy>
  <cp:lastPrinted>2012-11-28T14:31:39Z</cp:lastPrinted>
  <dcterms:created xsi:type="dcterms:W3CDTF">1999-02-12T13:25:42Z</dcterms:created>
  <dcterms:modified xsi:type="dcterms:W3CDTF">2012-11-28T14:34:29Z</dcterms:modified>
  <cp:category/>
  <cp:version/>
  <cp:contentType/>
  <cp:contentStatus/>
</cp:coreProperties>
</file>